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6960"/>
  </bookViews>
  <sheets>
    <sheet name="Árak" sheetId="1" r:id="rId1"/>
    <sheet name="Paksi O&amp;M" sheetId="2" r:id="rId2"/>
    <sheet name="MNB_alapkamat" sheetId="3" r:id="rId3"/>
  </sheets>
  <calcPr calcId="145621"/>
</workbook>
</file>

<file path=xl/calcChain.xml><?xml version="1.0" encoding="utf-8"?>
<calcChain xmlns="http://schemas.openxmlformats.org/spreadsheetml/2006/main">
  <c r="I11" i="1" l="1"/>
  <c r="K11" i="1" s="1"/>
  <c r="L11" i="1" s="1"/>
  <c r="H11" i="1"/>
  <c r="G5" i="1"/>
  <c r="I5" i="1" s="1"/>
  <c r="J5" i="1" l="1"/>
  <c r="B4" i="1"/>
  <c r="C4" i="1"/>
  <c r="D17" i="2"/>
  <c r="C17" i="2"/>
  <c r="C110" i="3"/>
  <c r="D110" i="3" s="1"/>
  <c r="C109" i="3"/>
  <c r="D109" i="3" s="1"/>
  <c r="C108" i="3"/>
  <c r="D108" i="3" s="1"/>
  <c r="C107" i="3"/>
  <c r="D107" i="3" s="1"/>
  <c r="C106" i="3"/>
  <c r="D106" i="3" s="1"/>
  <c r="C105" i="3"/>
  <c r="D105" i="3" s="1"/>
  <c r="C104" i="3"/>
  <c r="D104" i="3" s="1"/>
  <c r="C103" i="3"/>
  <c r="D103" i="3" s="1"/>
  <c r="C102" i="3"/>
  <c r="D102" i="3" s="1"/>
  <c r="C101" i="3"/>
  <c r="D101" i="3" s="1"/>
  <c r="C100" i="3"/>
  <c r="D100" i="3" s="1"/>
  <c r="C99" i="3"/>
  <c r="D99" i="3" s="1"/>
  <c r="C98" i="3"/>
  <c r="D98" i="3" s="1"/>
  <c r="C97" i="3"/>
  <c r="D97" i="3" s="1"/>
  <c r="C96" i="3"/>
  <c r="D96" i="3" s="1"/>
  <c r="C95" i="3"/>
  <c r="D95" i="3" s="1"/>
  <c r="C94" i="3"/>
  <c r="D94" i="3" s="1"/>
  <c r="C93" i="3"/>
  <c r="D93" i="3" s="1"/>
  <c r="C92" i="3"/>
  <c r="D92" i="3" s="1"/>
  <c r="C91" i="3"/>
  <c r="D91" i="3" s="1"/>
  <c r="C90" i="3"/>
  <c r="D90" i="3" s="1"/>
  <c r="C89" i="3"/>
  <c r="D89" i="3" s="1"/>
  <c r="C88" i="3"/>
  <c r="D88" i="3" s="1"/>
  <c r="C87" i="3"/>
  <c r="D87" i="3" s="1"/>
  <c r="C86" i="3"/>
  <c r="D86" i="3" s="1"/>
  <c r="C85" i="3"/>
  <c r="D85" i="3" s="1"/>
  <c r="C84" i="3"/>
  <c r="D84" i="3" s="1"/>
  <c r="C83" i="3"/>
  <c r="D83" i="3" s="1"/>
  <c r="C82" i="3"/>
  <c r="D82" i="3" s="1"/>
  <c r="C81" i="3"/>
  <c r="D81" i="3" s="1"/>
  <c r="C80" i="3"/>
  <c r="D80" i="3" s="1"/>
  <c r="C79" i="3"/>
  <c r="D79" i="3" s="1"/>
  <c r="C78" i="3"/>
  <c r="D78" i="3" s="1"/>
  <c r="C77" i="3"/>
  <c r="D77" i="3" s="1"/>
  <c r="C76" i="3"/>
  <c r="D76" i="3" s="1"/>
  <c r="C75" i="3"/>
  <c r="D75" i="3" s="1"/>
  <c r="C74" i="3"/>
  <c r="D74" i="3" s="1"/>
  <c r="C73" i="3"/>
  <c r="D73" i="3" s="1"/>
  <c r="C72" i="3"/>
  <c r="D72" i="3" s="1"/>
  <c r="C71" i="3"/>
  <c r="D71" i="3" s="1"/>
  <c r="C70" i="3"/>
  <c r="D70" i="3" s="1"/>
  <c r="C69" i="3"/>
  <c r="D69" i="3" s="1"/>
  <c r="C68" i="3"/>
  <c r="D68" i="3" s="1"/>
  <c r="C67" i="3"/>
  <c r="D67" i="3" s="1"/>
  <c r="C66" i="3"/>
  <c r="D66" i="3" s="1"/>
  <c r="C65" i="3"/>
  <c r="D65" i="3" s="1"/>
  <c r="C64" i="3"/>
  <c r="D64" i="3" s="1"/>
  <c r="C63" i="3"/>
  <c r="D63" i="3" s="1"/>
  <c r="C62" i="3"/>
  <c r="D62" i="3" s="1"/>
  <c r="C61" i="3"/>
  <c r="D61" i="3" s="1"/>
  <c r="C60" i="3"/>
  <c r="D60" i="3" s="1"/>
  <c r="C59" i="3"/>
  <c r="D59" i="3" s="1"/>
  <c r="C58" i="3"/>
  <c r="D58" i="3" s="1"/>
  <c r="C57" i="3"/>
  <c r="D57" i="3" s="1"/>
  <c r="C56" i="3"/>
  <c r="D56" i="3" s="1"/>
  <c r="C55" i="3"/>
  <c r="D55" i="3" s="1"/>
  <c r="C54" i="3"/>
  <c r="D54" i="3" s="1"/>
  <c r="C53" i="3"/>
  <c r="D53" i="3" s="1"/>
  <c r="C52" i="3"/>
  <c r="D52" i="3" s="1"/>
  <c r="C51" i="3"/>
  <c r="D51" i="3" s="1"/>
  <c r="C50" i="3"/>
  <c r="D50" i="3" s="1"/>
  <c r="C49" i="3"/>
  <c r="D49" i="3" s="1"/>
  <c r="C48" i="3"/>
  <c r="D48" i="3" s="1"/>
  <c r="C47" i="3"/>
  <c r="D47" i="3" s="1"/>
  <c r="C46" i="3"/>
  <c r="D46" i="3" s="1"/>
  <c r="C45" i="3"/>
  <c r="D45" i="3" s="1"/>
  <c r="C44" i="3"/>
  <c r="D44" i="3" s="1"/>
  <c r="C43" i="3"/>
  <c r="D43" i="3" s="1"/>
  <c r="C42" i="3"/>
  <c r="D42" i="3" s="1"/>
  <c r="C41" i="3"/>
  <c r="D41" i="3" s="1"/>
  <c r="C40" i="3"/>
  <c r="D40" i="3" s="1"/>
  <c r="C39" i="3"/>
  <c r="D39" i="3" s="1"/>
  <c r="C38" i="3"/>
  <c r="D38" i="3" s="1"/>
  <c r="C37" i="3"/>
  <c r="D37" i="3" s="1"/>
  <c r="C36" i="3"/>
  <c r="D36" i="3" s="1"/>
  <c r="C35" i="3"/>
  <c r="D35" i="3" s="1"/>
  <c r="C34" i="3"/>
  <c r="D34" i="3" s="1"/>
  <c r="C33" i="3"/>
  <c r="D33" i="3" s="1"/>
  <c r="C32" i="3"/>
  <c r="D32" i="3" s="1"/>
  <c r="C31" i="3"/>
  <c r="D31" i="3" s="1"/>
  <c r="C30" i="3"/>
  <c r="D30" i="3" s="1"/>
  <c r="C29" i="3"/>
  <c r="D29" i="3" s="1"/>
  <c r="C28" i="3"/>
  <c r="D28" i="3" s="1"/>
  <c r="C27" i="3"/>
  <c r="D27" i="3" s="1"/>
  <c r="C26" i="3"/>
  <c r="D26" i="3" s="1"/>
  <c r="C25" i="3"/>
  <c r="D25" i="3" s="1"/>
  <c r="C24" i="3"/>
  <c r="D24" i="3" s="1"/>
  <c r="C23" i="3"/>
  <c r="D23" i="3" s="1"/>
  <c r="C22" i="3"/>
  <c r="D22" i="3" s="1"/>
  <c r="C21" i="3"/>
  <c r="D21" i="3" s="1"/>
  <c r="C20" i="3"/>
  <c r="D20" i="3" s="1"/>
  <c r="C19" i="3"/>
  <c r="D19" i="3" s="1"/>
  <c r="C18" i="3"/>
  <c r="D18" i="3" s="1"/>
  <c r="C17" i="3"/>
  <c r="D17" i="3" s="1"/>
  <c r="C16" i="3"/>
  <c r="D16" i="3" s="1"/>
  <c r="C15" i="3"/>
  <c r="D15" i="3" s="1"/>
  <c r="C14" i="3"/>
  <c r="D14" i="3" s="1"/>
  <c r="C13" i="3"/>
  <c r="D13" i="3" s="1"/>
  <c r="C12" i="3"/>
  <c r="D12" i="3" s="1"/>
  <c r="C11" i="3"/>
  <c r="D11" i="3" s="1"/>
  <c r="C10" i="3"/>
  <c r="D10" i="3" s="1"/>
  <c r="C9" i="3"/>
  <c r="D9" i="3" s="1"/>
  <c r="C8" i="3"/>
  <c r="D8" i="3" s="1"/>
  <c r="C7" i="3"/>
  <c r="D7" i="3" s="1"/>
  <c r="C6" i="3"/>
  <c r="D6" i="3" s="1"/>
  <c r="C5" i="3"/>
  <c r="D5" i="3" s="1"/>
  <c r="C4" i="3"/>
  <c r="D4" i="3" s="1"/>
  <c r="C3" i="3"/>
  <c r="D3" i="3" s="1"/>
  <c r="C2" i="3"/>
  <c r="D2" i="3" s="1"/>
  <c r="D111" i="3" l="1"/>
  <c r="D22" i="2"/>
  <c r="C22" i="2"/>
  <c r="D16" i="2"/>
  <c r="D19" i="2" s="1"/>
  <c r="C16" i="2"/>
  <c r="C19" i="2" s="1"/>
  <c r="D12" i="2"/>
  <c r="D14" i="2" s="1"/>
  <c r="D20" i="2" s="1"/>
  <c r="D29" i="2" s="1"/>
  <c r="C12" i="2"/>
  <c r="C14" i="2" s="1"/>
  <c r="C20" i="2" s="1"/>
  <c r="C29" i="2" s="1"/>
  <c r="D8" i="2"/>
  <c r="C8" i="2"/>
  <c r="C28" i="2" l="1"/>
  <c r="C30" i="2" s="1"/>
  <c r="D28" i="2"/>
  <c r="G6" i="1"/>
  <c r="I6" i="1" s="1"/>
  <c r="J6" i="1" s="1"/>
  <c r="G4" i="1"/>
  <c r="I4" i="1" s="1"/>
  <c r="G3" i="1"/>
  <c r="I3" i="1" s="1"/>
  <c r="J3" i="1" s="1"/>
  <c r="J4" i="1" l="1"/>
  <c r="D30" i="2"/>
</calcChain>
</file>

<file path=xl/sharedStrings.xml><?xml version="1.0" encoding="utf-8"?>
<sst xmlns="http://schemas.openxmlformats.org/spreadsheetml/2006/main" count="223" uniqueCount="164">
  <si>
    <t>Üzemanyag</t>
  </si>
  <si>
    <t>O&amp;M</t>
  </si>
  <si>
    <t>CAPEX</t>
  </si>
  <si>
    <t>Elvárt megtérülési idő</t>
  </si>
  <si>
    <t>hitelkamat/ elvárt hozam</t>
  </si>
  <si>
    <t>Kihasználtság</t>
  </si>
  <si>
    <t>Termelt mennyiségre vonatkozó tőkeköltség</t>
  </si>
  <si>
    <t>Mértékegység</t>
  </si>
  <si>
    <t>EUR/MWh</t>
  </si>
  <si>
    <t>EUR/kW</t>
  </si>
  <si>
    <t>év</t>
  </si>
  <si>
    <t>EUR/kW/év</t>
  </si>
  <si>
    <t>Min</t>
  </si>
  <si>
    <t>Anyagköltség</t>
  </si>
  <si>
    <t>MHUF</t>
  </si>
  <si>
    <t>e-beszamolo</t>
  </si>
  <si>
    <t>Ebből nukleáris üzemanyag</t>
  </si>
  <si>
    <t>Egyéb szolgátlatások értéke</t>
  </si>
  <si>
    <t>ELÁBÉ</t>
  </si>
  <si>
    <t>ElSZÉ</t>
  </si>
  <si>
    <t>Anyagjellegű szumma</t>
  </si>
  <si>
    <t>Bérköltség</t>
  </si>
  <si>
    <t>Egyéb bérjellegű</t>
  </si>
  <si>
    <t>Bérjárulákok</t>
  </si>
  <si>
    <t>Személyi jellegű ráfordítások</t>
  </si>
  <si>
    <t>ÉCS</t>
  </si>
  <si>
    <t>Költségek összesen:</t>
  </si>
  <si>
    <t>Többi költség</t>
  </si>
  <si>
    <t>HUF/EUR</t>
  </si>
  <si>
    <t>mtieco</t>
  </si>
  <si>
    <t>MEUR</t>
  </si>
  <si>
    <t>Kiadott</t>
  </si>
  <si>
    <t>GWh</t>
  </si>
  <si>
    <t>Pris</t>
  </si>
  <si>
    <t>Paks-1</t>
  </si>
  <si>
    <t>Paks-2</t>
  </si>
  <si>
    <t>Paks-3</t>
  </si>
  <si>
    <t>Paks-4</t>
  </si>
  <si>
    <t>Fajlagos üzemanyag</t>
  </si>
  <si>
    <t>Jegybanki alapkamat mértékéről szóló rendelet hatálybalépésének időpontja</t>
  </si>
  <si>
    <t>Jegybanki alapkamat mértéke</t>
  </si>
  <si>
    <t>1990.10.15. 12:00:00</t>
  </si>
  <si>
    <t>1992.10.15. 12:00:00</t>
  </si>
  <si>
    <t>1993.01.01. 12:00:00</t>
  </si>
  <si>
    <t>1993.05.03. 12:00:00</t>
  </si>
  <si>
    <t>1993.09.27. 12:00:00</t>
  </si>
  <si>
    <t>1994.06.15. 12:00:00</t>
  </si>
  <si>
    <t>1995.02.01. 12:00:00</t>
  </si>
  <si>
    <t>1996.02.01. 12:00:00</t>
  </si>
  <si>
    <t>1996.05.01. 12:00:00</t>
  </si>
  <si>
    <t>1996.07.16. 12:00:00</t>
  </si>
  <si>
    <t>1996.09.01. 12:00:00</t>
  </si>
  <si>
    <t>1996.10.01. 12:00:00</t>
  </si>
  <si>
    <t>1997.01.16. 12:00:00</t>
  </si>
  <si>
    <t>1997.03.01. 12:00:00</t>
  </si>
  <si>
    <t>1997.07.01. 12:00:00</t>
  </si>
  <si>
    <t>1997.09.15. 12:00:00</t>
  </si>
  <si>
    <t>1998.02.01. 12:00:00</t>
  </si>
  <si>
    <t>1998.04.08. 12:00:00</t>
  </si>
  <si>
    <t>1998.06.01. 12:00:00</t>
  </si>
  <si>
    <t>1998.08.01. 12:00:00</t>
  </si>
  <si>
    <t>1998.12.15. 12:00:00</t>
  </si>
  <si>
    <t>1999.02.01. 12:00:00</t>
  </si>
  <si>
    <t>1999.06.01. 12:00:00</t>
  </si>
  <si>
    <t>1999.11.15. 12:00:00</t>
  </si>
  <si>
    <t>1999.12.22. 12:00:00</t>
  </si>
  <si>
    <t>2000.01.20. 12:00:00</t>
  </si>
  <si>
    <t>2000.03.01. 12:00:00</t>
  </si>
  <si>
    <t>2000.04.03. 12:00:00</t>
  </si>
  <si>
    <t>2001.07.13. 12:00:00</t>
  </si>
  <si>
    <t>2001.09.10. 12:00:00</t>
  </si>
  <si>
    <t>2001.10.25. 12:00:00</t>
  </si>
  <si>
    <t>2001.11.13. 12:00:00</t>
  </si>
  <si>
    <t>2001.12.11. 12:00:00</t>
  </si>
  <si>
    <t>2002.01.08. 12:00:00</t>
  </si>
  <si>
    <t>2002.01.22. 12:00:00</t>
  </si>
  <si>
    <t>2002.02.19. 12:00:00</t>
  </si>
  <si>
    <t>2002.05.22. 12:00:00</t>
  </si>
  <si>
    <t>2002.07.09. 12:00:00</t>
  </si>
  <si>
    <t>2002.11.19. 12:00:00</t>
  </si>
  <si>
    <t>2002.12.17. 12:00:00</t>
  </si>
  <si>
    <t>2003.01.16. 12:00:00</t>
  </si>
  <si>
    <t>2003.01.17. 12:00:00</t>
  </si>
  <si>
    <t>2003.06.11. 12:00:00</t>
  </si>
  <si>
    <t>2003.06.19. 12:00:00</t>
  </si>
  <si>
    <t>2003.11.28. 12:00:00</t>
  </si>
  <si>
    <t>2004.03.23. 12:00:00</t>
  </si>
  <si>
    <t>2004.04.06. 12:00:00</t>
  </si>
  <si>
    <t>2004.05.04. 12:00:00</t>
  </si>
  <si>
    <t>2004.08.17. 12:00:00</t>
  </si>
  <si>
    <t>2004.10.19. 12:00:00</t>
  </si>
  <si>
    <t>2004.11.23. 12:00:00</t>
  </si>
  <si>
    <t>2004.12.21. 12:00:00</t>
  </si>
  <si>
    <t>2005.01.25. 12:00:00</t>
  </si>
  <si>
    <t>2005.02.22. 12:00:00</t>
  </si>
  <si>
    <t>2005.03.30. 12:00:00</t>
  </si>
  <si>
    <t>2005.04.26. 12:00:00</t>
  </si>
  <si>
    <t>2005.05.24. 12:00:00</t>
  </si>
  <si>
    <t>2005.06.21. 12:00:00</t>
  </si>
  <si>
    <t>2005.07.19. 12:00:00</t>
  </si>
  <si>
    <t>2005.08.23. 12:00:00</t>
  </si>
  <si>
    <t>2005.09.20. 12:00:00</t>
  </si>
  <si>
    <t>2006.06.20. 12:00:00</t>
  </si>
  <si>
    <t>2006.07.25. 12:00:00</t>
  </si>
  <si>
    <t>2006.08.29. 12:00:00</t>
  </si>
  <si>
    <t>2006.09.26. 12:00:00</t>
  </si>
  <si>
    <t>2006.10.25. 12:00:00</t>
  </si>
  <si>
    <t>2007.06.26. 12:00:00</t>
  </si>
  <si>
    <t>2007.09.25. 12:00:00</t>
  </si>
  <si>
    <t>2008.04.01. 12:00:00</t>
  </si>
  <si>
    <t>2008.04.29. 12:00:00</t>
  </si>
  <si>
    <t>2008.05.27. 12:00:00</t>
  </si>
  <si>
    <t>2008.10.22. 11:00:00</t>
  </si>
  <si>
    <t>2008.11.25. 12:00:00</t>
  </si>
  <si>
    <t>2008.12.09. 12:00:00</t>
  </si>
  <si>
    <t>2008.12.23. 12:00:00</t>
  </si>
  <si>
    <t>2009.01.20. 12:00:00</t>
  </si>
  <si>
    <t>2009.07.28. 12:00:00</t>
  </si>
  <si>
    <t>2009.08.25. 12:00:00</t>
  </si>
  <si>
    <t>2009.09.29. 12:00:00</t>
  </si>
  <si>
    <t>2009.10.20. 12:00:00</t>
  </si>
  <si>
    <t>2009.11.24. 12:00:00</t>
  </si>
  <si>
    <t>2009.12.22. 12:00:00</t>
  </si>
  <si>
    <t>2010.01.26. 12:00:00</t>
  </si>
  <si>
    <t>2010.02.23. 12:00:00</t>
  </si>
  <si>
    <t>2010.03.30. 12:00:00</t>
  </si>
  <si>
    <t>2010.04.27. 12:00:00</t>
  </si>
  <si>
    <t>2010.11.30. 1:00:00</t>
  </si>
  <si>
    <t>2010.12.21. 0:01:00</t>
  </si>
  <si>
    <t>2011.01.25. 0:01:00</t>
  </si>
  <si>
    <t>2011.11.30. 0:01:00</t>
  </si>
  <si>
    <t>2011.12.21. 1:00:00</t>
  </si>
  <si>
    <t>2012.08.29. 0:01:00</t>
  </si>
  <si>
    <t>2012.09.26. 0:01:00</t>
  </si>
  <si>
    <t>2012.10.31. 0:01:00</t>
  </si>
  <si>
    <t>2012.11.28. 0:01:00</t>
  </si>
  <si>
    <t>2012.12.19. 0:01:00</t>
  </si>
  <si>
    <t>2013.01.30. 0:01:00</t>
  </si>
  <si>
    <t>2013.02.27. 0:01:00</t>
  </si>
  <si>
    <t>2013.03.27. 0:01:00</t>
  </si>
  <si>
    <t>2013.04.24. 0:01:00</t>
  </si>
  <si>
    <t>2013.05.29. 0:01:00</t>
  </si>
  <si>
    <t>2013.06.26. 0:01:00</t>
  </si>
  <si>
    <t>2013.07.24. 0:01:00</t>
  </si>
  <si>
    <t>2013.08.28. 0:01:00</t>
  </si>
  <si>
    <t>2013.09.25. 0:01:00</t>
  </si>
  <si>
    <t>2013.10.30. 0:01:00</t>
  </si>
  <si>
    <t>2013.11.27. 0:01:00</t>
  </si>
  <si>
    <t>2013.12.18. 0:01:00</t>
  </si>
  <si>
    <t>2014.01.22. 0:01:00</t>
  </si>
  <si>
    <t>Forrás</t>
  </si>
  <si>
    <t>Teljes</t>
  </si>
  <si>
    <t>Összköltség
(szükséges villanyár)</t>
  </si>
  <si>
    <t>Paks2</t>
  </si>
  <si>
    <t>Igénnybevett szolgáltatások értékes</t>
  </si>
  <si>
    <t>Üzemanyag költség</t>
  </si>
  <si>
    <t>O&amp;M költség</t>
  </si>
  <si>
    <t>Max?</t>
  </si>
  <si>
    <t>Hinkley Point</t>
  </si>
  <si>
    <t>Paks2 min</t>
  </si>
  <si>
    <t>Tőkeköltség</t>
  </si>
  <si>
    <t>Hitelkamat</t>
  </si>
  <si>
    <t>Éves tőke/finanszírozási költség</t>
  </si>
  <si>
    <t>Önerő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</si>
</sst>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6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3399FF"/>
      </left>
      <right style="thin">
        <color rgb="FF3399FF"/>
      </right>
      <top style="thin">
        <color rgb="FF3399FF"/>
      </top>
      <bottom style="thin">
        <color rgb="FF3399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10" fontId="4" fillId="0" borderId="0"/>
  </cellStyleXfs>
  <cellXfs count="49">
    <xf numFmtId="0" fontId="0" fillId="0" borderId="0" xfId="0" applyAlignment="1">
      <alignment wrapText="1"/>
    </xf>
    <xf numFmtId="0" fontId="1" fillId="0" borderId="0" xfId="2"/>
    <xf numFmtId="10" fontId="4" fillId="0" borderId="0" xfId="3"/>
    <xf numFmtId="1" fontId="4" fillId="0" borderId="0" xfId="3" applyNumberFormat="1"/>
    <xf numFmtId="22" fontId="4" fillId="0" borderId="0" xfId="3" applyNumberFormat="1"/>
    <xf numFmtId="0" fontId="1" fillId="0" borderId="1" xfId="2" applyBorder="1"/>
    <xf numFmtId="3" fontId="1" fillId="0" borderId="1" xfId="2" applyNumberFormat="1" applyBorder="1"/>
    <xf numFmtId="0" fontId="1" fillId="0" borderId="1" xfId="2" applyBorder="1" applyAlignment="1">
      <alignment horizontal="left" indent="1"/>
    </xf>
    <xf numFmtId="0" fontId="1" fillId="0" borderId="3" xfId="2" applyBorder="1"/>
    <xf numFmtId="3" fontId="1" fillId="0" borderId="3" xfId="2" applyNumberFormat="1" applyBorder="1"/>
    <xf numFmtId="0" fontId="1" fillId="0" borderId="2" xfId="2" applyBorder="1"/>
    <xf numFmtId="0" fontId="1" fillId="0" borderId="4" xfId="2" applyBorder="1"/>
    <xf numFmtId="3" fontId="1" fillId="0" borderId="4" xfId="2" applyNumberFormat="1" applyBorder="1"/>
    <xf numFmtId="0" fontId="1" fillId="0" borderId="5" xfId="2" applyBorder="1"/>
    <xf numFmtId="3" fontId="1" fillId="0" borderId="5" xfId="2" applyNumberFormat="1" applyBorder="1"/>
    <xf numFmtId="0" fontId="3" fillId="0" borderId="3" xfId="2" applyFont="1" applyBorder="1"/>
    <xf numFmtId="3" fontId="3" fillId="0" borderId="3" xfId="2" applyNumberFormat="1" applyFont="1" applyBorder="1"/>
    <xf numFmtId="0" fontId="3" fillId="0" borderId="1" xfId="2" applyFont="1" applyBorder="1"/>
    <xf numFmtId="0" fontId="1" fillId="0" borderId="6" xfId="2" applyBorder="1"/>
    <xf numFmtId="3" fontId="1" fillId="0" borderId="6" xfId="2" applyNumberFormat="1" applyBorder="1"/>
    <xf numFmtId="3" fontId="3" fillId="0" borderId="1" xfId="2" applyNumberFormat="1" applyFont="1" applyBorder="1"/>
    <xf numFmtId="164" fontId="1" fillId="0" borderId="5" xfId="2" applyNumberFormat="1" applyBorder="1"/>
    <xf numFmtId="0" fontId="1" fillId="0" borderId="8" xfId="2" applyBorder="1"/>
    <xf numFmtId="0" fontId="3" fillId="2" borderId="7" xfId="2" applyFont="1" applyFill="1" applyBorder="1"/>
    <xf numFmtId="164" fontId="3" fillId="2" borderId="7" xfId="2" applyNumberFormat="1" applyFont="1" applyFill="1" applyBorder="1"/>
    <xf numFmtId="0" fontId="1" fillId="2" borderId="7" xfId="2" applyFill="1" applyBorder="1"/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9" fontId="0" fillId="0" borderId="9" xfId="1" applyFon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164" fontId="0" fillId="2" borderId="9" xfId="0" applyNumberForma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9" fontId="0" fillId="0" borderId="11" xfId="1" applyFont="1" applyBorder="1" applyAlignment="1">
      <alignment vertical="center" wrapText="1"/>
    </xf>
    <xf numFmtId="164" fontId="0" fillId="0" borderId="11" xfId="0" applyNumberFormat="1" applyBorder="1" applyAlignment="1">
      <alignment vertical="center" wrapText="1"/>
    </xf>
    <xf numFmtId="164" fontId="0" fillId="2" borderId="11" xfId="0" applyNumberFormat="1" applyFill="1" applyBorder="1" applyAlignment="1">
      <alignment vertical="center" wrapText="1"/>
    </xf>
    <xf numFmtId="0" fontId="0" fillId="0" borderId="10" xfId="0" applyBorder="1" applyAlignment="1">
      <alignment wrapText="1"/>
    </xf>
    <xf numFmtId="166" fontId="0" fillId="0" borderId="11" xfId="1" applyNumberFormat="1" applyFont="1" applyBorder="1" applyAlignment="1">
      <alignment vertical="center" wrapText="1"/>
    </xf>
    <xf numFmtId="166" fontId="0" fillId="0" borderId="9" xfId="1" applyNumberFormat="1" applyFon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5" fillId="0" borderId="9" xfId="0" applyFont="1" applyBorder="1" applyAlignment="1">
      <alignment vertical="center" wrapText="1"/>
    </xf>
  </cellXfs>
  <cellStyles count="4">
    <cellStyle name="Normál" xfId="0" builtinId="0"/>
    <cellStyle name="Normál 2" xfId="2"/>
    <cellStyle name="Normál 3" xfId="3"/>
    <cellStyle name="Százalék" xfId="1" builtinId="5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L11" sqref="L11"/>
    </sheetView>
  </sheetViews>
  <sheetFormatPr defaultColWidth="17.140625" defaultRowHeight="12.75" customHeight="1" x14ac:dyDescent="0.2"/>
  <cols>
    <col min="1" max="1" width="14.85546875" style="26" customWidth="1"/>
    <col min="2" max="2" width="11.7109375" style="26" customWidth="1"/>
    <col min="3" max="3" width="9.85546875" style="26" bestFit="1" customWidth="1"/>
    <col min="4" max="4" width="8.28515625" style="26" bestFit="1" customWidth="1"/>
    <col min="5" max="5" width="14.7109375" style="26" customWidth="1"/>
    <col min="6" max="6" width="11.28515625" style="26" customWidth="1"/>
    <col min="7" max="7" width="14.5703125" style="26" customWidth="1"/>
    <col min="8" max="8" width="13.42578125" style="26" customWidth="1"/>
    <col min="9" max="9" width="22.7109375" style="26" customWidth="1"/>
    <col min="10" max="10" width="18.5703125" style="26" bestFit="1" customWidth="1"/>
    <col min="11" max="16384" width="17.140625" style="26"/>
  </cols>
  <sheetData>
    <row r="1" spans="1:12" ht="38.25" x14ac:dyDescent="0.2">
      <c r="A1" s="36"/>
      <c r="B1" s="36" t="s">
        <v>0</v>
      </c>
      <c r="C1" s="36" t="s">
        <v>1</v>
      </c>
      <c r="D1" s="36" t="s">
        <v>2</v>
      </c>
      <c r="E1" s="36" t="s">
        <v>3</v>
      </c>
      <c r="F1" s="36" t="s">
        <v>4</v>
      </c>
      <c r="G1" s="36" t="s">
        <v>162</v>
      </c>
      <c r="H1" s="36" t="s">
        <v>5</v>
      </c>
      <c r="I1" s="36" t="s">
        <v>6</v>
      </c>
      <c r="J1" s="37" t="s">
        <v>152</v>
      </c>
      <c r="K1" s="27"/>
    </row>
    <row r="2" spans="1:12" ht="15.75" customHeight="1" thickBot="1" x14ac:dyDescent="0.25">
      <c r="A2" s="43" t="s">
        <v>7</v>
      </c>
      <c r="B2" s="46" t="s">
        <v>8</v>
      </c>
      <c r="C2" s="46" t="s">
        <v>8</v>
      </c>
      <c r="D2" s="46" t="s">
        <v>9</v>
      </c>
      <c r="E2" s="46" t="s">
        <v>10</v>
      </c>
      <c r="F2" s="46"/>
      <c r="G2" s="46" t="s">
        <v>11</v>
      </c>
      <c r="H2" s="46"/>
      <c r="I2" s="46" t="s">
        <v>8</v>
      </c>
      <c r="J2" s="47" t="s">
        <v>8</v>
      </c>
      <c r="K2" s="27"/>
    </row>
    <row r="3" spans="1:12" s="34" customFormat="1" ht="22.5" customHeight="1" x14ac:dyDescent="0.2">
      <c r="A3" s="38" t="s">
        <v>12</v>
      </c>
      <c r="B3" s="38">
        <v>3</v>
      </c>
      <c r="C3" s="38">
        <v>5</v>
      </c>
      <c r="D3" s="29">
        <v>2000</v>
      </c>
      <c r="E3" s="38">
        <v>50</v>
      </c>
      <c r="F3" s="44">
        <v>0</v>
      </c>
      <c r="G3" s="39">
        <f>-PMT(F3,E3,D3,0)</f>
        <v>40</v>
      </c>
      <c r="H3" s="40">
        <v>0.95</v>
      </c>
      <c r="I3" s="41">
        <f>(G3*1000)/((24*365)*H3)</f>
        <v>4.8065368901706318</v>
      </c>
      <c r="J3" s="42">
        <f>SUM(B3:C3,I3)</f>
        <v>12.806536890170632</v>
      </c>
      <c r="K3" s="33"/>
    </row>
    <row r="4" spans="1:12" s="34" customFormat="1" ht="22.5" customHeight="1" x14ac:dyDescent="0.2">
      <c r="A4" s="28" t="s">
        <v>153</v>
      </c>
      <c r="B4" s="35">
        <f>MAX('Paksi O&amp;M'!C28:D28)</f>
        <v>3.8007631332393932</v>
      </c>
      <c r="C4" s="35">
        <f>MAX('Paksi O&amp;M'!C29:D29)</f>
        <v>19.3477412307424</v>
      </c>
      <c r="D4" s="29">
        <v>5500</v>
      </c>
      <c r="E4" s="28">
        <v>30</v>
      </c>
      <c r="F4" s="45">
        <v>4.4999999999999998E-2</v>
      </c>
      <c r="G4" s="29">
        <f>-PMT(F4,E4,D4,0)</f>
        <v>337.65348599726229</v>
      </c>
      <c r="H4" s="30">
        <v>0.9</v>
      </c>
      <c r="I4" s="31">
        <f>(G4*1000)/((24*365)*H4)</f>
        <v>42.827687214264621</v>
      </c>
      <c r="J4" s="32">
        <f t="shared" ref="J4:J6" si="0">SUM(B4:C4,I4)</f>
        <v>65.976191578246414</v>
      </c>
      <c r="K4" s="33"/>
    </row>
    <row r="5" spans="1:12" s="34" customFormat="1" ht="22.5" customHeight="1" x14ac:dyDescent="0.2">
      <c r="A5" s="28" t="s">
        <v>158</v>
      </c>
      <c r="B5" s="35">
        <v>7</v>
      </c>
      <c r="C5" s="35">
        <v>8.6999999999999993</v>
      </c>
      <c r="D5" s="29">
        <v>7000</v>
      </c>
      <c r="E5" s="28">
        <v>35</v>
      </c>
      <c r="F5" s="45">
        <v>0.1</v>
      </c>
      <c r="G5" s="29">
        <f>-PMT(F5,E5,D5,0)</f>
        <v>725.82793583928219</v>
      </c>
      <c r="H5" s="30">
        <v>0.9</v>
      </c>
      <c r="I5" s="31">
        <f>(G5*1000)/((24*365)*H5)</f>
        <v>92.063411445875474</v>
      </c>
      <c r="J5" s="32">
        <f t="shared" ref="J5" si="1">SUM(B5:C5,I5)</f>
        <v>107.76341144587548</v>
      </c>
      <c r="K5" s="33"/>
    </row>
    <row r="6" spans="1:12" s="34" customFormat="1" ht="22.5" customHeight="1" x14ac:dyDescent="0.2">
      <c r="A6" s="48" t="s">
        <v>157</v>
      </c>
      <c r="B6" s="28">
        <v>8</v>
      </c>
      <c r="C6" s="28">
        <v>20</v>
      </c>
      <c r="D6" s="29">
        <v>10000</v>
      </c>
      <c r="E6" s="28">
        <v>20</v>
      </c>
      <c r="F6" s="45">
        <v>0.12</v>
      </c>
      <c r="G6" s="29">
        <f>-PMT(F6,E6,D6,0)</f>
        <v>1338.7878003966066</v>
      </c>
      <c r="H6" s="30">
        <v>0.8</v>
      </c>
      <c r="I6" s="31">
        <f>(G6*1000)/((24*365)*H6)</f>
        <v>191.03707197440161</v>
      </c>
      <c r="J6" s="32">
        <f t="shared" si="0"/>
        <v>219.03707197440161</v>
      </c>
      <c r="K6" s="33"/>
    </row>
    <row r="7" spans="1:12" s="34" customFormat="1" ht="22.5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2" s="34" customFormat="1" ht="22.5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2" ht="51" x14ac:dyDescent="0.2">
      <c r="A9" s="36"/>
      <c r="B9" s="36" t="s">
        <v>0</v>
      </c>
      <c r="C9" s="36" t="s">
        <v>1</v>
      </c>
      <c r="D9" s="36" t="s">
        <v>2</v>
      </c>
      <c r="E9" s="36" t="s">
        <v>3</v>
      </c>
      <c r="F9" s="36" t="s">
        <v>161</v>
      </c>
      <c r="G9" s="36" t="s">
        <v>160</v>
      </c>
      <c r="H9" s="36" t="s">
        <v>163</v>
      </c>
      <c r="I9" s="36" t="s">
        <v>162</v>
      </c>
      <c r="J9" s="36" t="s">
        <v>5</v>
      </c>
      <c r="K9" s="36" t="s">
        <v>6</v>
      </c>
      <c r="L9" s="37" t="s">
        <v>152</v>
      </c>
    </row>
    <row r="10" spans="1:12" ht="15.75" customHeight="1" thickBot="1" x14ac:dyDescent="0.25">
      <c r="A10" s="43" t="s">
        <v>7</v>
      </c>
      <c r="B10" s="46" t="s">
        <v>8</v>
      </c>
      <c r="C10" s="46" t="s">
        <v>8</v>
      </c>
      <c r="D10" s="46" t="s">
        <v>9</v>
      </c>
      <c r="E10" s="46" t="s">
        <v>10</v>
      </c>
      <c r="F10" s="46"/>
      <c r="G10" s="46"/>
      <c r="H10" s="46"/>
      <c r="I10" s="46" t="s">
        <v>11</v>
      </c>
      <c r="J10" s="46"/>
      <c r="K10" s="46" t="s">
        <v>8</v>
      </c>
      <c r="L10" s="47" t="s">
        <v>8</v>
      </c>
    </row>
    <row r="11" spans="1:12" s="34" customFormat="1" ht="22.5" customHeight="1" x14ac:dyDescent="0.2">
      <c r="A11" s="38" t="s">
        <v>159</v>
      </c>
      <c r="B11" s="35">
        <v>7</v>
      </c>
      <c r="C11" s="38">
        <v>10.9</v>
      </c>
      <c r="D11" s="29">
        <v>4800</v>
      </c>
      <c r="E11" s="38">
        <v>30</v>
      </c>
      <c r="F11" s="45">
        <v>0.04</v>
      </c>
      <c r="G11" s="45">
        <v>2.2800000000000001E-2</v>
      </c>
      <c r="H11" s="45">
        <f>3.2/13.2</f>
        <v>0.24242424242424246</v>
      </c>
      <c r="I11" s="39">
        <f>-PMT(F11,E11,D11*(1-H11),0)-PMT(G11,E11,D11*H11,0)</f>
        <v>264.26912654204943</v>
      </c>
      <c r="J11" s="30">
        <v>0.92</v>
      </c>
      <c r="K11" s="31">
        <f>(I11*1000)/((24*365)*J11)</f>
        <v>32.790987510180841</v>
      </c>
      <c r="L11" s="32">
        <f>SUM(B11:C11,K11)</f>
        <v>50.69098751018084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3"/>
  <sheetViews>
    <sheetView workbookViewId="0"/>
  </sheetViews>
  <sheetFormatPr defaultRowHeight="15" x14ac:dyDescent="0.25"/>
  <cols>
    <col min="1" max="1" width="33.5703125" style="1" bestFit="1" customWidth="1"/>
    <col min="2" max="2" width="12.42578125" style="1" customWidth="1"/>
    <col min="3" max="8" width="9.140625" style="1"/>
    <col min="9" max="32" width="9.140625" style="5"/>
    <col min="33" max="16384" width="9.140625" style="1"/>
  </cols>
  <sheetData>
    <row r="1" spans="1:8" ht="15.75" thickBot="1" x14ac:dyDescent="0.3">
      <c r="A1" s="10"/>
      <c r="B1" s="10"/>
      <c r="C1" s="10">
        <v>2011</v>
      </c>
      <c r="D1" s="10">
        <v>2012</v>
      </c>
      <c r="E1" s="10" t="s">
        <v>150</v>
      </c>
      <c r="F1" s="10"/>
      <c r="G1" s="5"/>
      <c r="H1" s="5"/>
    </row>
    <row r="2" spans="1:8" x14ac:dyDescent="0.25">
      <c r="A2" s="8" t="s">
        <v>13</v>
      </c>
      <c r="B2" s="8" t="s">
        <v>14</v>
      </c>
      <c r="C2" s="9">
        <v>24684</v>
      </c>
      <c r="D2" s="9">
        <v>25497</v>
      </c>
      <c r="E2" s="8" t="s">
        <v>15</v>
      </c>
      <c r="F2" s="8"/>
      <c r="G2" s="5"/>
      <c r="H2" s="5"/>
    </row>
    <row r="3" spans="1:8" x14ac:dyDescent="0.25">
      <c r="A3" s="7" t="s">
        <v>16</v>
      </c>
      <c r="B3" s="5" t="s">
        <v>14</v>
      </c>
      <c r="C3" s="6">
        <v>14623</v>
      </c>
      <c r="D3" s="6">
        <v>16240</v>
      </c>
      <c r="E3" s="5" t="s">
        <v>15</v>
      </c>
      <c r="F3" s="5"/>
      <c r="G3" s="5"/>
      <c r="H3" s="5"/>
    </row>
    <row r="4" spans="1:8" x14ac:dyDescent="0.25">
      <c r="A4" s="5" t="s">
        <v>154</v>
      </c>
      <c r="B4" s="5" t="s">
        <v>14</v>
      </c>
      <c r="C4" s="6">
        <v>35146</v>
      </c>
      <c r="D4" s="6">
        <v>33933</v>
      </c>
      <c r="E4" s="5" t="s">
        <v>15</v>
      </c>
      <c r="F4" s="5"/>
      <c r="G4" s="5"/>
      <c r="H4" s="5"/>
    </row>
    <row r="5" spans="1:8" x14ac:dyDescent="0.25">
      <c r="A5" s="5" t="s">
        <v>17</v>
      </c>
      <c r="B5" s="5" t="s">
        <v>14</v>
      </c>
      <c r="C5" s="6">
        <v>2456</v>
      </c>
      <c r="D5" s="6">
        <v>2896</v>
      </c>
      <c r="E5" s="5" t="s">
        <v>15</v>
      </c>
      <c r="F5" s="5"/>
      <c r="G5" s="5"/>
      <c r="H5" s="5"/>
    </row>
    <row r="6" spans="1:8" x14ac:dyDescent="0.25">
      <c r="A6" s="5" t="s">
        <v>18</v>
      </c>
      <c r="B6" s="5" t="s">
        <v>14</v>
      </c>
      <c r="C6" s="6">
        <v>324</v>
      </c>
      <c r="D6" s="6">
        <v>291</v>
      </c>
      <c r="E6" s="5" t="s">
        <v>15</v>
      </c>
      <c r="F6" s="5"/>
      <c r="G6" s="5"/>
      <c r="H6" s="5"/>
    </row>
    <row r="7" spans="1:8" x14ac:dyDescent="0.25">
      <c r="A7" s="13" t="s">
        <v>19</v>
      </c>
      <c r="B7" s="13" t="s">
        <v>14</v>
      </c>
      <c r="C7" s="14">
        <v>85</v>
      </c>
      <c r="D7" s="14">
        <v>280</v>
      </c>
      <c r="E7" s="13" t="s">
        <v>15</v>
      </c>
      <c r="F7" s="13"/>
      <c r="G7" s="5"/>
      <c r="H7" s="5"/>
    </row>
    <row r="8" spans="1:8" x14ac:dyDescent="0.25">
      <c r="A8" s="15" t="s">
        <v>20</v>
      </c>
      <c r="B8" s="15" t="s">
        <v>14</v>
      </c>
      <c r="C8" s="16">
        <f>SUM(C4:C7,C2)</f>
        <v>62695</v>
      </c>
      <c r="D8" s="16">
        <f>SUM(D4:D7,D2)</f>
        <v>62897</v>
      </c>
      <c r="E8" s="15" t="s">
        <v>15</v>
      </c>
      <c r="F8" s="15"/>
      <c r="G8" s="5"/>
      <c r="H8" s="5"/>
    </row>
    <row r="9" spans="1:8" x14ac:dyDescent="0.25">
      <c r="A9" s="5" t="s">
        <v>21</v>
      </c>
      <c r="B9" s="5" t="s">
        <v>14</v>
      </c>
      <c r="C9" s="6">
        <v>17862</v>
      </c>
      <c r="D9" s="6">
        <v>18703</v>
      </c>
      <c r="E9" s="5" t="s">
        <v>15</v>
      </c>
      <c r="F9" s="5"/>
      <c r="G9" s="5"/>
      <c r="H9" s="5"/>
    </row>
    <row r="10" spans="1:8" x14ac:dyDescent="0.25">
      <c r="A10" s="5" t="s">
        <v>22</v>
      </c>
      <c r="B10" s="5" t="s">
        <v>14</v>
      </c>
      <c r="C10" s="6">
        <v>5860</v>
      </c>
      <c r="D10" s="6">
        <v>5345</v>
      </c>
      <c r="E10" s="5" t="s">
        <v>15</v>
      </c>
      <c r="F10" s="5"/>
      <c r="G10" s="5"/>
      <c r="H10" s="5"/>
    </row>
    <row r="11" spans="1:8" x14ac:dyDescent="0.25">
      <c r="A11" s="13" t="s">
        <v>23</v>
      </c>
      <c r="B11" s="13" t="s">
        <v>14</v>
      </c>
      <c r="C11" s="14">
        <v>7654</v>
      </c>
      <c r="D11" s="14">
        <v>8419</v>
      </c>
      <c r="E11" s="13" t="s">
        <v>15</v>
      </c>
      <c r="F11" s="13"/>
      <c r="G11" s="5"/>
      <c r="H11" s="5"/>
    </row>
    <row r="12" spans="1:8" x14ac:dyDescent="0.25">
      <c r="A12" s="15" t="s">
        <v>24</v>
      </c>
      <c r="B12" s="15" t="s">
        <v>14</v>
      </c>
      <c r="C12" s="16">
        <f>SUM(C9:C11)</f>
        <v>31376</v>
      </c>
      <c r="D12" s="16">
        <f>SUM(D9:D11)</f>
        <v>32467</v>
      </c>
      <c r="E12" s="15" t="s">
        <v>15</v>
      </c>
      <c r="F12" s="15"/>
      <c r="G12" s="5"/>
      <c r="H12" s="5"/>
    </row>
    <row r="13" spans="1:8" ht="15.75" thickBot="1" x14ac:dyDescent="0.3">
      <c r="A13" s="11" t="s">
        <v>25</v>
      </c>
      <c r="B13" s="11" t="s">
        <v>14</v>
      </c>
      <c r="C13" s="12">
        <v>21754</v>
      </c>
      <c r="D13" s="12">
        <v>24114</v>
      </c>
      <c r="E13" s="11" t="s">
        <v>15</v>
      </c>
      <c r="F13" s="11"/>
      <c r="G13" s="5"/>
      <c r="H13" s="5"/>
    </row>
    <row r="14" spans="1:8" x14ac:dyDescent="0.25">
      <c r="A14" s="15" t="s">
        <v>26</v>
      </c>
      <c r="B14" s="15" t="s">
        <v>14</v>
      </c>
      <c r="C14" s="16">
        <f>SUM(C12:C13,C8)</f>
        <v>115825</v>
      </c>
      <c r="D14" s="16">
        <f>SUM(D12:D13,D8)</f>
        <v>119478</v>
      </c>
      <c r="E14" s="15"/>
      <c r="F14" s="15"/>
      <c r="G14" s="5"/>
      <c r="H14" s="5"/>
    </row>
    <row r="15" spans="1:8" x14ac:dyDescent="0.25">
      <c r="A15" s="5"/>
      <c r="B15" s="5"/>
      <c r="C15" s="6"/>
      <c r="D15" s="6"/>
      <c r="E15" s="5"/>
      <c r="F15" s="5"/>
      <c r="G15" s="5"/>
      <c r="H15" s="5"/>
    </row>
    <row r="16" spans="1:8" x14ac:dyDescent="0.25">
      <c r="A16" s="5" t="s">
        <v>155</v>
      </c>
      <c r="B16" s="5" t="s">
        <v>14</v>
      </c>
      <c r="C16" s="6">
        <f>C3</f>
        <v>14623</v>
      </c>
      <c r="D16" s="6">
        <f>D3</f>
        <v>16240</v>
      </c>
      <c r="E16" s="5"/>
      <c r="F16" s="5"/>
      <c r="G16" s="5"/>
      <c r="H16" s="5"/>
    </row>
    <row r="17" spans="1:8" x14ac:dyDescent="0.25">
      <c r="A17" s="13" t="s">
        <v>156</v>
      </c>
      <c r="B17" s="13" t="s">
        <v>14</v>
      </c>
      <c r="C17" s="14">
        <f>C14-C16-C13</f>
        <v>79448</v>
      </c>
      <c r="D17" s="14">
        <f>D14-D16-D13</f>
        <v>79124</v>
      </c>
      <c r="E17" s="13"/>
      <c r="F17" s="13"/>
      <c r="G17" s="5"/>
      <c r="H17" s="5"/>
    </row>
    <row r="18" spans="1:8" x14ac:dyDescent="0.25">
      <c r="A18" s="13" t="s">
        <v>28</v>
      </c>
      <c r="B18" s="13" t="s">
        <v>28</v>
      </c>
      <c r="C18" s="21">
        <v>279.20999999999998</v>
      </c>
      <c r="D18" s="21">
        <v>289.42</v>
      </c>
      <c r="E18" s="13" t="s">
        <v>29</v>
      </c>
      <c r="F18" s="13"/>
      <c r="G18" s="5"/>
      <c r="H18" s="5"/>
    </row>
    <row r="19" spans="1:8" x14ac:dyDescent="0.25">
      <c r="A19" s="17" t="s">
        <v>0</v>
      </c>
      <c r="B19" s="17" t="s">
        <v>30</v>
      </c>
      <c r="C19" s="20">
        <f>C16/C$18</f>
        <v>52.372766018409088</v>
      </c>
      <c r="D19" s="20">
        <f t="shared" ref="D19:D20" si="0">D16/D$18</f>
        <v>56.112224448897791</v>
      </c>
      <c r="E19" s="5"/>
      <c r="F19" s="5"/>
      <c r="G19" s="5"/>
      <c r="H19" s="5"/>
    </row>
    <row r="20" spans="1:8" x14ac:dyDescent="0.25">
      <c r="A20" s="17" t="s">
        <v>27</v>
      </c>
      <c r="B20" s="17" t="s">
        <v>30</v>
      </c>
      <c r="C20" s="20">
        <f t="shared" ref="C20" si="1">C17/C$18</f>
        <v>284.54568246122994</v>
      </c>
      <c r="D20" s="20">
        <f t="shared" si="0"/>
        <v>273.388155621588</v>
      </c>
      <c r="E20" s="5"/>
      <c r="F20" s="5"/>
      <c r="G20" s="5"/>
      <c r="H20" s="5"/>
    </row>
    <row r="21" spans="1:8" x14ac:dyDescent="0.25">
      <c r="A21" s="18"/>
      <c r="B21" s="18"/>
      <c r="C21" s="19"/>
      <c r="D21" s="19"/>
      <c r="E21" s="18"/>
      <c r="F21" s="18"/>
      <c r="G21" s="5"/>
      <c r="H21" s="5"/>
    </row>
    <row r="22" spans="1:8" x14ac:dyDescent="0.25">
      <c r="A22" s="13" t="s">
        <v>31</v>
      </c>
      <c r="B22" s="13" t="s">
        <v>32</v>
      </c>
      <c r="C22" s="14">
        <f>SUM(C23:C26)</f>
        <v>14706.919999999998</v>
      </c>
      <c r="D22" s="14">
        <f>SUM(D23:D26)</f>
        <v>14763.410000000002</v>
      </c>
      <c r="E22" s="13" t="s">
        <v>33</v>
      </c>
      <c r="F22" s="13"/>
      <c r="G22" s="5"/>
      <c r="H22" s="5"/>
    </row>
    <row r="23" spans="1:8" x14ac:dyDescent="0.25">
      <c r="A23" s="5" t="s">
        <v>34</v>
      </c>
      <c r="B23" s="5" t="s">
        <v>32</v>
      </c>
      <c r="C23" s="6">
        <v>3422.07</v>
      </c>
      <c r="D23" s="6">
        <v>3697.01</v>
      </c>
      <c r="E23" s="5" t="s">
        <v>33</v>
      </c>
      <c r="F23" s="5"/>
      <c r="G23" s="5"/>
      <c r="H23" s="5"/>
    </row>
    <row r="24" spans="1:8" x14ac:dyDescent="0.25">
      <c r="A24" s="5" t="s">
        <v>35</v>
      </c>
      <c r="B24" s="5" t="s">
        <v>32</v>
      </c>
      <c r="C24" s="6">
        <v>3770.49</v>
      </c>
      <c r="D24" s="6">
        <v>3521.36</v>
      </c>
      <c r="E24" s="5" t="s">
        <v>33</v>
      </c>
      <c r="F24" s="5"/>
      <c r="G24" s="5"/>
      <c r="H24" s="5"/>
    </row>
    <row r="25" spans="1:8" x14ac:dyDescent="0.25">
      <c r="A25" s="5" t="s">
        <v>36</v>
      </c>
      <c r="B25" s="5" t="s">
        <v>32</v>
      </c>
      <c r="C25" s="6">
        <v>3688.74</v>
      </c>
      <c r="D25" s="6">
        <v>3803.6</v>
      </c>
      <c r="E25" s="5" t="s">
        <v>33</v>
      </c>
      <c r="F25" s="5"/>
      <c r="G25" s="5"/>
      <c r="H25" s="5"/>
    </row>
    <row r="26" spans="1:8" x14ac:dyDescent="0.25">
      <c r="A26" s="5" t="s">
        <v>37</v>
      </c>
      <c r="B26" s="5" t="s">
        <v>32</v>
      </c>
      <c r="C26" s="6">
        <v>3825.62</v>
      </c>
      <c r="D26" s="6">
        <v>3741.44</v>
      </c>
      <c r="E26" s="5" t="s">
        <v>33</v>
      </c>
      <c r="F26" s="5"/>
      <c r="G26" s="5"/>
      <c r="H26" s="5"/>
    </row>
    <row r="27" spans="1:8" x14ac:dyDescent="0.25">
      <c r="A27" s="18"/>
      <c r="B27" s="18"/>
      <c r="C27" s="19"/>
      <c r="D27" s="19"/>
      <c r="E27" s="18"/>
      <c r="F27" s="18"/>
      <c r="G27" s="5"/>
      <c r="H27" s="5"/>
    </row>
    <row r="28" spans="1:8" x14ac:dyDescent="0.25">
      <c r="A28" s="23" t="s">
        <v>38</v>
      </c>
      <c r="B28" s="23" t="s">
        <v>8</v>
      </c>
      <c r="C28" s="24">
        <f>C19/C$22*1000</f>
        <v>3.5610968182603222</v>
      </c>
      <c r="D28" s="24">
        <f>D19/D$22*1000</f>
        <v>3.8007631332393932</v>
      </c>
      <c r="E28" s="25"/>
      <c r="F28" s="25"/>
      <c r="G28" s="22"/>
      <c r="H28" s="5"/>
    </row>
    <row r="29" spans="1:8" x14ac:dyDescent="0.25">
      <c r="A29" s="23" t="s">
        <v>1</v>
      </c>
      <c r="B29" s="23" t="s">
        <v>8</v>
      </c>
      <c r="C29" s="24">
        <f t="shared" ref="C29" si="2">C20/C$22*1000</f>
        <v>19.3477412307424</v>
      </c>
      <c r="D29" s="24">
        <f>D20/D$22*1000</f>
        <v>18.517954566159712</v>
      </c>
      <c r="E29" s="25"/>
      <c r="F29" s="25"/>
      <c r="G29" s="22"/>
      <c r="H29" s="5"/>
    </row>
    <row r="30" spans="1:8" x14ac:dyDescent="0.25">
      <c r="A30" s="23" t="s">
        <v>151</v>
      </c>
      <c r="B30" s="23" t="s">
        <v>8</v>
      </c>
      <c r="C30" s="24">
        <f>SUM(C28:C29)</f>
        <v>22.908838049002721</v>
      </c>
      <c r="D30" s="24">
        <f>SUM(D28:D29)</f>
        <v>22.318717699399105</v>
      </c>
      <c r="E30" s="25"/>
      <c r="F30" s="25"/>
      <c r="G30" s="22"/>
      <c r="H30" s="5"/>
    </row>
    <row r="31" spans="1:8" x14ac:dyDescent="0.25">
      <c r="A31" s="8"/>
      <c r="B31" s="8"/>
      <c r="C31" s="9"/>
      <c r="D31" s="9"/>
      <c r="E31" s="8"/>
      <c r="F31" s="8"/>
      <c r="G31" s="5"/>
      <c r="H31" s="5"/>
    </row>
    <row r="32" spans="1:8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</sheetData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workbookViewId="0"/>
  </sheetViews>
  <sheetFormatPr defaultRowHeight="12.75" x14ac:dyDescent="0.2"/>
  <cols>
    <col min="1" max="1" width="21.85546875" style="2" customWidth="1"/>
    <col min="2" max="2" width="9.140625" style="2"/>
    <col min="3" max="3" width="10.28515625" style="2" bestFit="1" customWidth="1"/>
    <col min="4" max="4" width="13.42578125" style="2" bestFit="1" customWidth="1"/>
    <col min="5" max="16384" width="9.140625" style="2"/>
  </cols>
  <sheetData>
    <row r="1" spans="1:4" x14ac:dyDescent="0.2">
      <c r="A1" s="2" t="s">
        <v>39</v>
      </c>
      <c r="B1" s="2" t="s">
        <v>40</v>
      </c>
    </row>
    <row r="2" spans="1:4" x14ac:dyDescent="0.2">
      <c r="A2" s="2" t="s">
        <v>41</v>
      </c>
      <c r="B2" s="2">
        <v>0.22</v>
      </c>
      <c r="C2" s="3">
        <f>365*(YEAR(A3)-YEAR(A2))+365*(MONTH(A3)-MONTH(A2))/12+(DAY(A3)-DAY(A2))</f>
        <v>730</v>
      </c>
      <c r="D2" s="2">
        <f>B2*C2</f>
        <v>160.6</v>
      </c>
    </row>
    <row r="3" spans="1:4" x14ac:dyDescent="0.2">
      <c r="A3" s="2" t="s">
        <v>42</v>
      </c>
      <c r="B3" s="2">
        <v>0.21</v>
      </c>
      <c r="C3" s="3">
        <f t="shared" ref="C3:C66" si="0">365*(YEAR(A4)-YEAR(A3))+365*(MONTH(A4)-MONTH(A3))/12+(DAY(A4)-DAY(A3))</f>
        <v>77.25</v>
      </c>
      <c r="D3" s="2">
        <f t="shared" ref="D3:D66" si="1">B3*C3</f>
        <v>16.2225</v>
      </c>
    </row>
    <row r="4" spans="1:4" x14ac:dyDescent="0.2">
      <c r="A4" s="2" t="s">
        <v>43</v>
      </c>
      <c r="B4" s="2">
        <v>0.2</v>
      </c>
      <c r="C4" s="3">
        <f t="shared" si="0"/>
        <v>123.66666666666667</v>
      </c>
      <c r="D4" s="2">
        <f t="shared" si="1"/>
        <v>24.733333333333334</v>
      </c>
    </row>
    <row r="5" spans="1:4" x14ac:dyDescent="0.2">
      <c r="A5" s="2" t="s">
        <v>44</v>
      </c>
      <c r="B5" s="2">
        <v>0.19</v>
      </c>
      <c r="C5" s="3">
        <f t="shared" si="0"/>
        <v>145.66666666666669</v>
      </c>
      <c r="D5" s="2">
        <f t="shared" si="1"/>
        <v>27.676666666666669</v>
      </c>
    </row>
    <row r="6" spans="1:4" x14ac:dyDescent="0.2">
      <c r="A6" s="2" t="s">
        <v>45</v>
      </c>
      <c r="B6" s="2">
        <v>0.22</v>
      </c>
      <c r="C6" s="3">
        <f t="shared" si="0"/>
        <v>261.75</v>
      </c>
      <c r="D6" s="2">
        <f t="shared" si="1"/>
        <v>57.585000000000001</v>
      </c>
    </row>
    <row r="7" spans="1:4" x14ac:dyDescent="0.2">
      <c r="A7" s="2" t="s">
        <v>46</v>
      </c>
      <c r="B7" s="2">
        <v>0.25</v>
      </c>
      <c r="C7" s="3">
        <f t="shared" si="0"/>
        <v>229.33333333333331</v>
      </c>
      <c r="D7" s="2">
        <f t="shared" si="1"/>
        <v>57.333333333333329</v>
      </c>
    </row>
    <row r="8" spans="1:4" x14ac:dyDescent="0.2">
      <c r="A8" s="2" t="s">
        <v>47</v>
      </c>
      <c r="B8" s="2">
        <v>0.28000000000000003</v>
      </c>
      <c r="C8" s="3">
        <f t="shared" si="0"/>
        <v>365</v>
      </c>
      <c r="D8" s="2">
        <f t="shared" si="1"/>
        <v>102.2</v>
      </c>
    </row>
    <row r="9" spans="1:4" x14ac:dyDescent="0.2">
      <c r="A9" s="2" t="s">
        <v>48</v>
      </c>
      <c r="B9" s="2">
        <v>0.27</v>
      </c>
      <c r="C9" s="3">
        <f t="shared" si="0"/>
        <v>91.25</v>
      </c>
      <c r="D9" s="2">
        <f t="shared" si="1"/>
        <v>24.637500000000003</v>
      </c>
    </row>
    <row r="10" spans="1:4" x14ac:dyDescent="0.2">
      <c r="A10" s="2" t="s">
        <v>49</v>
      </c>
      <c r="B10" s="2">
        <v>0.26</v>
      </c>
      <c r="C10" s="3">
        <f t="shared" si="0"/>
        <v>75.833333333333343</v>
      </c>
      <c r="D10" s="2">
        <f t="shared" si="1"/>
        <v>19.716666666666669</v>
      </c>
    </row>
    <row r="11" spans="1:4" x14ac:dyDescent="0.2">
      <c r="A11" s="2" t="s">
        <v>50</v>
      </c>
      <c r="B11" s="2">
        <v>0.255</v>
      </c>
      <c r="C11" s="3">
        <f t="shared" si="0"/>
        <v>45.833333333333336</v>
      </c>
      <c r="D11" s="2">
        <f t="shared" si="1"/>
        <v>11.6875</v>
      </c>
    </row>
    <row r="12" spans="1:4" x14ac:dyDescent="0.2">
      <c r="A12" s="2" t="s">
        <v>51</v>
      </c>
      <c r="B12" s="2">
        <v>0.245</v>
      </c>
      <c r="C12" s="3">
        <f t="shared" si="0"/>
        <v>30.416666666666668</v>
      </c>
      <c r="D12" s="2">
        <f t="shared" si="1"/>
        <v>7.4520833333333334</v>
      </c>
    </row>
    <row r="13" spans="1:4" x14ac:dyDescent="0.2">
      <c r="A13" s="2" t="s">
        <v>52</v>
      </c>
      <c r="B13" s="2">
        <v>0.23</v>
      </c>
      <c r="C13" s="3">
        <f t="shared" si="0"/>
        <v>106.25</v>
      </c>
      <c r="D13" s="2">
        <f t="shared" si="1"/>
        <v>24.4375</v>
      </c>
    </row>
    <row r="14" spans="1:4" x14ac:dyDescent="0.2">
      <c r="A14" s="2" t="s">
        <v>53</v>
      </c>
      <c r="B14" s="2">
        <v>0.22500000000000001</v>
      </c>
      <c r="C14" s="3">
        <f t="shared" si="0"/>
        <v>45.833333333333336</v>
      </c>
      <c r="D14" s="2">
        <f t="shared" si="1"/>
        <v>10.3125</v>
      </c>
    </row>
    <row r="15" spans="1:4" x14ac:dyDescent="0.2">
      <c r="A15" s="2" t="s">
        <v>54</v>
      </c>
      <c r="B15" s="2">
        <v>0.215</v>
      </c>
      <c r="C15" s="3">
        <f t="shared" si="0"/>
        <v>121.66666666666667</v>
      </c>
      <c r="D15" s="2">
        <f t="shared" si="1"/>
        <v>26.158333333333335</v>
      </c>
    </row>
    <row r="16" spans="1:4" x14ac:dyDescent="0.2">
      <c r="A16" s="2" t="s">
        <v>55</v>
      </c>
      <c r="B16" s="2">
        <v>0.21</v>
      </c>
      <c r="C16" s="3">
        <f t="shared" si="0"/>
        <v>74.833333333333343</v>
      </c>
      <c r="D16" s="2">
        <f t="shared" si="1"/>
        <v>15.715000000000002</v>
      </c>
    </row>
    <row r="17" spans="1:4" x14ac:dyDescent="0.2">
      <c r="A17" s="2" t="s">
        <v>56</v>
      </c>
      <c r="B17" s="2">
        <v>0.20499999999999999</v>
      </c>
      <c r="C17" s="3">
        <f t="shared" si="0"/>
        <v>138.08333333333334</v>
      </c>
      <c r="D17" s="2">
        <f t="shared" si="1"/>
        <v>28.307083333333335</v>
      </c>
    </row>
    <row r="18" spans="1:4" x14ac:dyDescent="0.2">
      <c r="A18" s="2" t="s">
        <v>57</v>
      </c>
      <c r="B18" s="2">
        <v>0.2</v>
      </c>
      <c r="C18" s="3">
        <f t="shared" si="0"/>
        <v>67.833333333333343</v>
      </c>
      <c r="D18" s="2">
        <f t="shared" si="1"/>
        <v>13.56666666666667</v>
      </c>
    </row>
    <row r="19" spans="1:4" x14ac:dyDescent="0.2">
      <c r="A19" s="2" t="s">
        <v>58</v>
      </c>
      <c r="B19" s="2">
        <v>0.19500000000000001</v>
      </c>
      <c r="C19" s="3">
        <f t="shared" si="0"/>
        <v>53.833333333333336</v>
      </c>
      <c r="D19" s="2">
        <f t="shared" si="1"/>
        <v>10.4975</v>
      </c>
    </row>
    <row r="20" spans="1:4" x14ac:dyDescent="0.2">
      <c r="A20" s="2" t="s">
        <v>59</v>
      </c>
      <c r="B20" s="2">
        <v>0.19</v>
      </c>
      <c r="C20" s="3">
        <f t="shared" si="0"/>
        <v>60.833333333333336</v>
      </c>
      <c r="D20" s="2">
        <f t="shared" si="1"/>
        <v>11.558333333333334</v>
      </c>
    </row>
    <row r="21" spans="1:4" x14ac:dyDescent="0.2">
      <c r="A21" s="2" t="s">
        <v>60</v>
      </c>
      <c r="B21" s="2">
        <v>0.18</v>
      </c>
      <c r="C21" s="3">
        <f t="shared" si="0"/>
        <v>135.66666666666669</v>
      </c>
      <c r="D21" s="2">
        <f t="shared" si="1"/>
        <v>24.42</v>
      </c>
    </row>
    <row r="22" spans="1:4" x14ac:dyDescent="0.2">
      <c r="A22" s="2" t="s">
        <v>61</v>
      </c>
      <c r="B22" s="2">
        <v>0.17</v>
      </c>
      <c r="C22" s="3">
        <f t="shared" si="0"/>
        <v>46.833333333333314</v>
      </c>
      <c r="D22" s="2">
        <f t="shared" si="1"/>
        <v>7.9616666666666642</v>
      </c>
    </row>
    <row r="23" spans="1:4" x14ac:dyDescent="0.2">
      <c r="A23" s="2" t="s">
        <v>62</v>
      </c>
      <c r="B23" s="2">
        <v>0.16</v>
      </c>
      <c r="C23" s="3">
        <f t="shared" si="0"/>
        <v>121.66666666666667</v>
      </c>
      <c r="D23" s="2">
        <f t="shared" si="1"/>
        <v>19.466666666666669</v>
      </c>
    </row>
    <row r="24" spans="1:4" x14ac:dyDescent="0.2">
      <c r="A24" s="2" t="s">
        <v>63</v>
      </c>
      <c r="B24" s="2">
        <v>0.155</v>
      </c>
      <c r="C24" s="3">
        <f t="shared" si="0"/>
        <v>166.08333333333334</v>
      </c>
      <c r="D24" s="2">
        <f t="shared" si="1"/>
        <v>25.74291666666667</v>
      </c>
    </row>
    <row r="25" spans="1:4" x14ac:dyDescent="0.2">
      <c r="A25" s="2" t="s">
        <v>64</v>
      </c>
      <c r="B25" s="2">
        <v>0.15</v>
      </c>
      <c r="C25" s="3">
        <f t="shared" si="0"/>
        <v>37.416666666666671</v>
      </c>
      <c r="D25" s="2">
        <f t="shared" si="1"/>
        <v>5.6125000000000007</v>
      </c>
    </row>
    <row r="26" spans="1:4" x14ac:dyDescent="0.2">
      <c r="A26" s="2" t="s">
        <v>65</v>
      </c>
      <c r="B26" s="2">
        <v>0.14499999999999999</v>
      </c>
      <c r="C26" s="3">
        <f t="shared" si="0"/>
        <v>28.416666666666686</v>
      </c>
      <c r="D26" s="2">
        <f t="shared" si="1"/>
        <v>4.1204166666666691</v>
      </c>
    </row>
    <row r="27" spans="1:4" x14ac:dyDescent="0.2">
      <c r="A27" s="2" t="s">
        <v>66</v>
      </c>
      <c r="B27" s="2">
        <v>0.13</v>
      </c>
      <c r="C27" s="3">
        <f t="shared" si="0"/>
        <v>41.833333333333336</v>
      </c>
      <c r="D27" s="2">
        <f t="shared" si="1"/>
        <v>5.4383333333333335</v>
      </c>
    </row>
    <row r="28" spans="1:4" x14ac:dyDescent="0.2">
      <c r="A28" s="2" t="s">
        <v>67</v>
      </c>
      <c r="B28" s="2">
        <v>0.12</v>
      </c>
      <c r="C28" s="3">
        <f t="shared" si="0"/>
        <v>32.416666666666671</v>
      </c>
      <c r="D28" s="2">
        <f t="shared" si="1"/>
        <v>3.8900000000000006</v>
      </c>
    </row>
    <row r="29" spans="1:4" x14ac:dyDescent="0.2">
      <c r="A29" s="2" t="s">
        <v>68</v>
      </c>
      <c r="B29" s="2">
        <v>0.11</v>
      </c>
      <c r="C29" s="3">
        <f t="shared" si="0"/>
        <v>466.25</v>
      </c>
      <c r="D29" s="2">
        <f t="shared" si="1"/>
        <v>51.287500000000001</v>
      </c>
    </row>
    <row r="30" spans="1:4" x14ac:dyDescent="0.2">
      <c r="A30" s="2" t="s">
        <v>69</v>
      </c>
      <c r="B30" s="2">
        <v>0.1125</v>
      </c>
      <c r="C30" s="3">
        <f t="shared" si="0"/>
        <v>57.833333333333336</v>
      </c>
      <c r="D30" s="2">
        <f t="shared" si="1"/>
        <v>6.5062500000000005</v>
      </c>
    </row>
    <row r="31" spans="1:4" x14ac:dyDescent="0.2">
      <c r="A31" s="2" t="s">
        <v>70</v>
      </c>
      <c r="B31" s="2">
        <v>0.11</v>
      </c>
      <c r="C31" s="3">
        <f t="shared" si="0"/>
        <v>45.416666666666671</v>
      </c>
      <c r="D31" s="2">
        <f t="shared" si="1"/>
        <v>4.9958333333333336</v>
      </c>
    </row>
    <row r="32" spans="1:4" x14ac:dyDescent="0.2">
      <c r="A32" s="2" t="s">
        <v>71</v>
      </c>
      <c r="B32" s="2">
        <v>0.1075</v>
      </c>
      <c r="C32" s="3">
        <f t="shared" si="0"/>
        <v>18.416666666666668</v>
      </c>
      <c r="D32" s="2">
        <f t="shared" si="1"/>
        <v>1.9797916666666668</v>
      </c>
    </row>
    <row r="33" spans="1:4" x14ac:dyDescent="0.2">
      <c r="A33" s="2" t="s">
        <v>72</v>
      </c>
      <c r="B33" s="2">
        <v>0.10249999999999999</v>
      </c>
      <c r="C33" s="3">
        <f t="shared" si="0"/>
        <v>28.416666666666668</v>
      </c>
      <c r="D33" s="2">
        <f t="shared" si="1"/>
        <v>2.9127083333333332</v>
      </c>
    </row>
    <row r="34" spans="1:4" x14ac:dyDescent="0.2">
      <c r="A34" s="2" t="s">
        <v>73</v>
      </c>
      <c r="B34" s="2">
        <v>9.7500000000000003E-2</v>
      </c>
      <c r="C34" s="3">
        <f t="shared" si="0"/>
        <v>27.416666666666686</v>
      </c>
      <c r="D34" s="2">
        <f t="shared" si="1"/>
        <v>2.673125000000002</v>
      </c>
    </row>
    <row r="35" spans="1:4" x14ac:dyDescent="0.2">
      <c r="A35" s="2" t="s">
        <v>74</v>
      </c>
      <c r="B35" s="2">
        <v>9.5000000000000001E-2</v>
      </c>
      <c r="C35" s="3">
        <f t="shared" si="0"/>
        <v>14</v>
      </c>
      <c r="D35" s="2">
        <f t="shared" si="1"/>
        <v>1.33</v>
      </c>
    </row>
    <row r="36" spans="1:4" x14ac:dyDescent="0.2">
      <c r="A36" s="2" t="s">
        <v>75</v>
      </c>
      <c r="B36" s="2">
        <v>0.09</v>
      </c>
      <c r="C36" s="3">
        <f t="shared" si="0"/>
        <v>27.416666666666668</v>
      </c>
      <c r="D36" s="2">
        <f t="shared" si="1"/>
        <v>2.4674999999999998</v>
      </c>
    </row>
    <row r="37" spans="1:4" x14ac:dyDescent="0.2">
      <c r="A37" s="2" t="s">
        <v>76</v>
      </c>
      <c r="B37" s="2">
        <v>8.5000000000000006E-2</v>
      </c>
      <c r="C37" s="3">
        <f t="shared" si="0"/>
        <v>94.25</v>
      </c>
      <c r="D37" s="2">
        <f t="shared" si="1"/>
        <v>8.0112500000000004</v>
      </c>
    </row>
    <row r="38" spans="1:4" x14ac:dyDescent="0.2">
      <c r="A38" s="2" t="s">
        <v>77</v>
      </c>
      <c r="B38" s="2">
        <v>0.09</v>
      </c>
      <c r="C38" s="3">
        <f t="shared" si="0"/>
        <v>47.833333333333336</v>
      </c>
      <c r="D38" s="2">
        <f t="shared" si="1"/>
        <v>4.3049999999999997</v>
      </c>
    </row>
    <row r="39" spans="1:4" x14ac:dyDescent="0.2">
      <c r="A39" s="2" t="s">
        <v>78</v>
      </c>
      <c r="B39" s="2">
        <v>9.5000000000000001E-2</v>
      </c>
      <c r="C39" s="3">
        <f t="shared" si="0"/>
        <v>131.66666666666669</v>
      </c>
      <c r="D39" s="2">
        <f t="shared" si="1"/>
        <v>12.508333333333335</v>
      </c>
    </row>
    <row r="40" spans="1:4" x14ac:dyDescent="0.2">
      <c r="A40" s="2" t="s">
        <v>79</v>
      </c>
      <c r="B40" s="2">
        <v>0.09</v>
      </c>
      <c r="C40" s="3">
        <f t="shared" si="0"/>
        <v>28.416666666666668</v>
      </c>
      <c r="D40" s="2">
        <f t="shared" si="1"/>
        <v>2.5575000000000001</v>
      </c>
    </row>
    <row r="41" spans="1:4" x14ac:dyDescent="0.2">
      <c r="A41" s="2" t="s">
        <v>80</v>
      </c>
      <c r="B41" s="2">
        <v>8.5000000000000006E-2</v>
      </c>
      <c r="C41" s="3">
        <f t="shared" si="0"/>
        <v>29.416666666666686</v>
      </c>
      <c r="D41" s="2">
        <f t="shared" si="1"/>
        <v>2.5004166666666685</v>
      </c>
    </row>
    <row r="42" spans="1:4" x14ac:dyDescent="0.2">
      <c r="A42" s="2" t="s">
        <v>81</v>
      </c>
      <c r="B42" s="2">
        <v>7.4999999999999997E-2</v>
      </c>
      <c r="C42" s="3">
        <f t="shared" si="0"/>
        <v>1</v>
      </c>
      <c r="D42" s="2">
        <f t="shared" si="1"/>
        <v>7.4999999999999997E-2</v>
      </c>
    </row>
    <row r="43" spans="1:4" x14ac:dyDescent="0.2">
      <c r="A43" s="2" t="s">
        <v>82</v>
      </c>
      <c r="B43" s="2">
        <v>6.5000000000000002E-2</v>
      </c>
      <c r="C43" s="3">
        <f t="shared" si="0"/>
        <v>146.08333333333334</v>
      </c>
      <c r="D43" s="2">
        <f t="shared" si="1"/>
        <v>9.4954166666666673</v>
      </c>
    </row>
    <row r="44" spans="1:4" x14ac:dyDescent="0.2">
      <c r="A44" s="2" t="s">
        <v>83</v>
      </c>
      <c r="B44" s="2">
        <v>7.4999999999999997E-2</v>
      </c>
      <c r="C44" s="3">
        <f t="shared" si="0"/>
        <v>8</v>
      </c>
      <c r="D44" s="2">
        <f t="shared" si="1"/>
        <v>0.6</v>
      </c>
    </row>
    <row r="45" spans="1:4" x14ac:dyDescent="0.2">
      <c r="A45" s="2" t="s">
        <v>84</v>
      </c>
      <c r="B45" s="2">
        <v>9.5000000000000001E-2</v>
      </c>
      <c r="C45" s="3">
        <f t="shared" si="0"/>
        <v>161.08333333333334</v>
      </c>
      <c r="D45" s="2">
        <f t="shared" si="1"/>
        <v>15.302916666666668</v>
      </c>
    </row>
    <row r="46" spans="1:4" x14ac:dyDescent="0.2">
      <c r="A46" s="2" t="s">
        <v>85</v>
      </c>
      <c r="B46" s="2">
        <v>0.125</v>
      </c>
      <c r="C46" s="3">
        <f t="shared" si="0"/>
        <v>116.66666666666666</v>
      </c>
      <c r="D46" s="2">
        <f t="shared" si="1"/>
        <v>14.583333333333332</v>
      </c>
    </row>
    <row r="47" spans="1:4" x14ac:dyDescent="0.2">
      <c r="A47" s="2" t="s">
        <v>86</v>
      </c>
      <c r="B47" s="2">
        <v>0.1225</v>
      </c>
      <c r="C47" s="3">
        <f t="shared" si="0"/>
        <v>13.416666666666668</v>
      </c>
      <c r="D47" s="2">
        <f t="shared" si="1"/>
        <v>1.6435416666666667</v>
      </c>
    </row>
    <row r="48" spans="1:4" x14ac:dyDescent="0.2">
      <c r="A48" s="2" t="s">
        <v>87</v>
      </c>
      <c r="B48" s="2">
        <v>0.12</v>
      </c>
      <c r="C48" s="3">
        <f t="shared" si="0"/>
        <v>28.416666666666668</v>
      </c>
      <c r="D48" s="2">
        <f t="shared" si="1"/>
        <v>3.41</v>
      </c>
    </row>
    <row r="49" spans="1:4" x14ac:dyDescent="0.2">
      <c r="A49" s="2" t="s">
        <v>88</v>
      </c>
      <c r="B49" s="2">
        <v>0.115</v>
      </c>
      <c r="C49" s="3">
        <f t="shared" si="0"/>
        <v>104.25</v>
      </c>
      <c r="D49" s="2">
        <f t="shared" si="1"/>
        <v>11.988750000000001</v>
      </c>
    </row>
    <row r="50" spans="1:4" x14ac:dyDescent="0.2">
      <c r="A50" s="2" t="s">
        <v>89</v>
      </c>
      <c r="B50" s="2">
        <v>0.11</v>
      </c>
      <c r="C50" s="3">
        <f t="shared" si="0"/>
        <v>62.833333333333336</v>
      </c>
      <c r="D50" s="2">
        <f t="shared" si="1"/>
        <v>6.9116666666666671</v>
      </c>
    </row>
    <row r="51" spans="1:4" x14ac:dyDescent="0.2">
      <c r="A51" s="2" t="s">
        <v>90</v>
      </c>
      <c r="B51" s="2">
        <v>0.105</v>
      </c>
      <c r="C51" s="3">
        <f t="shared" si="0"/>
        <v>34.416666666666671</v>
      </c>
      <c r="D51" s="2">
        <f t="shared" si="1"/>
        <v>3.6137500000000005</v>
      </c>
    </row>
    <row r="52" spans="1:4" x14ac:dyDescent="0.2">
      <c r="A52" s="2" t="s">
        <v>91</v>
      </c>
      <c r="B52" s="2">
        <v>0.1</v>
      </c>
      <c r="C52" s="3">
        <f t="shared" si="0"/>
        <v>28.416666666666668</v>
      </c>
      <c r="D52" s="2">
        <f t="shared" si="1"/>
        <v>2.8416666666666668</v>
      </c>
    </row>
    <row r="53" spans="1:4" x14ac:dyDescent="0.2">
      <c r="A53" s="2" t="s">
        <v>92</v>
      </c>
      <c r="B53" s="2">
        <v>9.5000000000000001E-2</v>
      </c>
      <c r="C53" s="3">
        <f t="shared" si="0"/>
        <v>34.416666666666686</v>
      </c>
      <c r="D53" s="2">
        <f t="shared" si="1"/>
        <v>3.2695833333333351</v>
      </c>
    </row>
    <row r="54" spans="1:4" x14ac:dyDescent="0.2">
      <c r="A54" s="2" t="s">
        <v>93</v>
      </c>
      <c r="B54" s="2">
        <v>0.09</v>
      </c>
      <c r="C54" s="3">
        <f t="shared" si="0"/>
        <v>27.416666666666668</v>
      </c>
      <c r="D54" s="2">
        <f t="shared" si="1"/>
        <v>2.4674999999999998</v>
      </c>
    </row>
    <row r="55" spans="1:4" x14ac:dyDescent="0.2">
      <c r="A55" s="2" t="s">
        <v>94</v>
      </c>
      <c r="B55" s="2">
        <v>8.2500000000000004E-2</v>
      </c>
      <c r="C55" s="3">
        <f t="shared" si="0"/>
        <v>38.416666666666671</v>
      </c>
      <c r="D55" s="2">
        <f t="shared" si="1"/>
        <v>3.1693750000000005</v>
      </c>
    </row>
    <row r="56" spans="1:4" x14ac:dyDescent="0.2">
      <c r="A56" s="2" t="s">
        <v>95</v>
      </c>
      <c r="B56" s="2">
        <v>7.7499999999999999E-2</v>
      </c>
      <c r="C56" s="3">
        <f t="shared" si="0"/>
        <v>26.416666666666668</v>
      </c>
      <c r="D56" s="2">
        <f t="shared" si="1"/>
        <v>2.0472916666666667</v>
      </c>
    </row>
    <row r="57" spans="1:4" x14ac:dyDescent="0.2">
      <c r="A57" s="2" t="s">
        <v>96</v>
      </c>
      <c r="B57" s="2">
        <v>7.4999999999999997E-2</v>
      </c>
      <c r="C57" s="3">
        <f t="shared" si="0"/>
        <v>28.416666666666668</v>
      </c>
      <c r="D57" s="2">
        <f t="shared" si="1"/>
        <v>2.1312500000000001</v>
      </c>
    </row>
    <row r="58" spans="1:4" x14ac:dyDescent="0.2">
      <c r="A58" s="2" t="s">
        <v>97</v>
      </c>
      <c r="B58" s="2">
        <v>7.2499999999999995E-2</v>
      </c>
      <c r="C58" s="3">
        <f t="shared" si="0"/>
        <v>27.416666666666668</v>
      </c>
      <c r="D58" s="2">
        <f t="shared" si="1"/>
        <v>1.9877083333333332</v>
      </c>
    </row>
    <row r="59" spans="1:4" x14ac:dyDescent="0.2">
      <c r="A59" s="2" t="s">
        <v>98</v>
      </c>
      <c r="B59" s="2">
        <v>7.0000000000000007E-2</v>
      </c>
      <c r="C59" s="3">
        <f t="shared" si="0"/>
        <v>28.416666666666668</v>
      </c>
      <c r="D59" s="2">
        <f t="shared" si="1"/>
        <v>1.989166666666667</v>
      </c>
    </row>
    <row r="60" spans="1:4" x14ac:dyDescent="0.2">
      <c r="A60" s="2" t="s">
        <v>99</v>
      </c>
      <c r="B60" s="2">
        <v>6.7500000000000004E-2</v>
      </c>
      <c r="C60" s="3">
        <f t="shared" si="0"/>
        <v>34.416666666666671</v>
      </c>
      <c r="D60" s="2">
        <f t="shared" si="1"/>
        <v>2.3231250000000006</v>
      </c>
    </row>
    <row r="61" spans="1:4" x14ac:dyDescent="0.2">
      <c r="A61" s="2" t="s">
        <v>100</v>
      </c>
      <c r="B61" s="2">
        <v>6.25E-2</v>
      </c>
      <c r="C61" s="3">
        <f t="shared" si="0"/>
        <v>27.416666666666668</v>
      </c>
      <c r="D61" s="2">
        <f t="shared" si="1"/>
        <v>1.7135416666666667</v>
      </c>
    </row>
    <row r="62" spans="1:4" x14ac:dyDescent="0.2">
      <c r="A62" s="2" t="s">
        <v>101</v>
      </c>
      <c r="B62" s="2">
        <v>0.06</v>
      </c>
      <c r="C62" s="3">
        <f t="shared" si="0"/>
        <v>273.75</v>
      </c>
      <c r="D62" s="2">
        <f t="shared" si="1"/>
        <v>16.425000000000001</v>
      </c>
    </row>
    <row r="63" spans="1:4" x14ac:dyDescent="0.2">
      <c r="A63" s="2" t="s">
        <v>102</v>
      </c>
      <c r="B63" s="2">
        <v>6.25E-2</v>
      </c>
      <c r="C63" s="3">
        <f t="shared" si="0"/>
        <v>35.416666666666671</v>
      </c>
      <c r="D63" s="2">
        <f t="shared" si="1"/>
        <v>2.213541666666667</v>
      </c>
    </row>
    <row r="64" spans="1:4" x14ac:dyDescent="0.2">
      <c r="A64" s="2" t="s">
        <v>103</v>
      </c>
      <c r="B64" s="2">
        <v>6.7500000000000004E-2</v>
      </c>
      <c r="C64" s="3">
        <f t="shared" si="0"/>
        <v>34.416666666666671</v>
      </c>
      <c r="D64" s="2">
        <f t="shared" si="1"/>
        <v>2.3231250000000006</v>
      </c>
    </row>
    <row r="65" spans="1:4" x14ac:dyDescent="0.2">
      <c r="A65" s="2" t="s">
        <v>104</v>
      </c>
      <c r="B65" s="2">
        <v>7.2499999999999995E-2</v>
      </c>
      <c r="C65" s="3">
        <f t="shared" si="0"/>
        <v>27.416666666666668</v>
      </c>
      <c r="D65" s="2">
        <f t="shared" si="1"/>
        <v>1.9877083333333332</v>
      </c>
    </row>
    <row r="66" spans="1:4" x14ac:dyDescent="0.2">
      <c r="A66" s="2" t="s">
        <v>105</v>
      </c>
      <c r="B66" s="2">
        <v>7.7499999999999999E-2</v>
      </c>
      <c r="C66" s="3">
        <f t="shared" si="0"/>
        <v>29.416666666666668</v>
      </c>
      <c r="D66" s="2">
        <f t="shared" si="1"/>
        <v>2.2797916666666667</v>
      </c>
    </row>
    <row r="67" spans="1:4" x14ac:dyDescent="0.2">
      <c r="A67" s="2" t="s">
        <v>106</v>
      </c>
      <c r="B67" s="2">
        <v>0.08</v>
      </c>
      <c r="C67" s="3">
        <f t="shared" ref="C67:C110" si="2">365*(YEAR(A68)-YEAR(A67))+365*(MONTH(A68)-MONTH(A67))/12+(DAY(A68)-DAY(A67))</f>
        <v>244.33333333333331</v>
      </c>
      <c r="D67" s="2">
        <f t="shared" ref="D67:D110" si="3">B67*C67</f>
        <v>19.546666666666667</v>
      </c>
    </row>
    <row r="68" spans="1:4" x14ac:dyDescent="0.2">
      <c r="A68" s="2" t="s">
        <v>107</v>
      </c>
      <c r="B68" s="2">
        <v>7.7499999999999999E-2</v>
      </c>
      <c r="C68" s="3">
        <f t="shared" si="2"/>
        <v>90.25</v>
      </c>
      <c r="D68" s="2">
        <f t="shared" si="3"/>
        <v>6.9943749999999998</v>
      </c>
    </row>
    <row r="69" spans="1:4" x14ac:dyDescent="0.2">
      <c r="A69" s="2" t="s">
        <v>108</v>
      </c>
      <c r="B69" s="2">
        <v>7.4999999999999997E-2</v>
      </c>
      <c r="C69" s="3">
        <f t="shared" si="2"/>
        <v>188.91666666666666</v>
      </c>
      <c r="D69" s="2">
        <f t="shared" si="3"/>
        <v>14.168749999999999</v>
      </c>
    </row>
    <row r="70" spans="1:4" x14ac:dyDescent="0.2">
      <c r="A70" s="2" t="s">
        <v>109</v>
      </c>
      <c r="B70" s="2">
        <v>0.08</v>
      </c>
      <c r="C70" s="3">
        <f t="shared" si="2"/>
        <v>28</v>
      </c>
      <c r="D70" s="2">
        <f t="shared" si="3"/>
        <v>2.2400000000000002</v>
      </c>
    </row>
    <row r="71" spans="1:4" x14ac:dyDescent="0.2">
      <c r="A71" s="2" t="s">
        <v>110</v>
      </c>
      <c r="B71" s="2">
        <v>8.2500000000000004E-2</v>
      </c>
      <c r="C71" s="3">
        <f t="shared" si="2"/>
        <v>28.416666666666668</v>
      </c>
      <c r="D71" s="2">
        <f t="shared" si="3"/>
        <v>2.3443750000000003</v>
      </c>
    </row>
    <row r="72" spans="1:4" x14ac:dyDescent="0.2">
      <c r="A72" s="2" t="s">
        <v>111</v>
      </c>
      <c r="B72" s="2">
        <v>8.5000000000000006E-2</v>
      </c>
      <c r="C72" s="3">
        <f t="shared" si="2"/>
        <v>147.08333333333334</v>
      </c>
      <c r="D72" s="2">
        <f t="shared" si="3"/>
        <v>12.502083333333335</v>
      </c>
    </row>
    <row r="73" spans="1:4" x14ac:dyDescent="0.2">
      <c r="A73" s="2" t="s">
        <v>112</v>
      </c>
      <c r="B73" s="2">
        <v>0.115</v>
      </c>
      <c r="C73" s="3">
        <f t="shared" si="2"/>
        <v>33.416666666666671</v>
      </c>
      <c r="D73" s="2">
        <f t="shared" si="3"/>
        <v>3.8429166666666674</v>
      </c>
    </row>
    <row r="74" spans="1:4" x14ac:dyDescent="0.2">
      <c r="A74" s="2" t="s">
        <v>113</v>
      </c>
      <c r="B74" s="2">
        <v>0.11</v>
      </c>
      <c r="C74" s="3">
        <f t="shared" si="2"/>
        <v>14.416666666666668</v>
      </c>
      <c r="D74" s="2">
        <f t="shared" si="3"/>
        <v>1.5858333333333334</v>
      </c>
    </row>
    <row r="75" spans="1:4" x14ac:dyDescent="0.2">
      <c r="A75" s="2" t="s">
        <v>114</v>
      </c>
      <c r="B75" s="2">
        <v>0.105</v>
      </c>
      <c r="C75" s="3">
        <f t="shared" si="2"/>
        <v>14</v>
      </c>
      <c r="D75" s="2">
        <f t="shared" si="3"/>
        <v>1.47</v>
      </c>
    </row>
    <row r="76" spans="1:4" x14ac:dyDescent="0.2">
      <c r="A76" s="2" t="s">
        <v>115</v>
      </c>
      <c r="B76" s="2">
        <v>0.1</v>
      </c>
      <c r="C76" s="3">
        <f t="shared" si="2"/>
        <v>27.416666666666686</v>
      </c>
      <c r="D76" s="2">
        <f t="shared" si="3"/>
        <v>2.7416666666666689</v>
      </c>
    </row>
    <row r="77" spans="1:4" x14ac:dyDescent="0.2">
      <c r="A77" s="2" t="s">
        <v>116</v>
      </c>
      <c r="B77" s="2">
        <v>9.5000000000000001E-2</v>
      </c>
      <c r="C77" s="3">
        <f t="shared" si="2"/>
        <v>190.5</v>
      </c>
      <c r="D77" s="2">
        <f t="shared" si="3"/>
        <v>18.0975</v>
      </c>
    </row>
    <row r="78" spans="1:4" x14ac:dyDescent="0.2">
      <c r="A78" s="2" t="s">
        <v>117</v>
      </c>
      <c r="B78" s="2">
        <v>8.5000000000000006E-2</v>
      </c>
      <c r="C78" s="3">
        <f t="shared" si="2"/>
        <v>27.416666666666668</v>
      </c>
      <c r="D78" s="2">
        <f t="shared" si="3"/>
        <v>2.3304166666666668</v>
      </c>
    </row>
    <row r="79" spans="1:4" x14ac:dyDescent="0.2">
      <c r="A79" s="2" t="s">
        <v>118</v>
      </c>
      <c r="B79" s="2">
        <v>0.08</v>
      </c>
      <c r="C79" s="3">
        <f t="shared" si="2"/>
        <v>34.416666666666671</v>
      </c>
      <c r="D79" s="2">
        <f t="shared" si="3"/>
        <v>2.7533333333333339</v>
      </c>
    </row>
    <row r="80" spans="1:4" x14ac:dyDescent="0.2">
      <c r="A80" s="2" t="s">
        <v>119</v>
      </c>
      <c r="B80" s="2">
        <v>7.4999999999999997E-2</v>
      </c>
      <c r="C80" s="3">
        <f t="shared" si="2"/>
        <v>21.416666666666668</v>
      </c>
      <c r="D80" s="2">
        <f t="shared" si="3"/>
        <v>1.60625</v>
      </c>
    </row>
    <row r="81" spans="1:4" x14ac:dyDescent="0.2">
      <c r="A81" s="2" t="s">
        <v>120</v>
      </c>
      <c r="B81" s="2">
        <v>7.0000000000000007E-2</v>
      </c>
      <c r="C81" s="3">
        <f t="shared" si="2"/>
        <v>34.416666666666671</v>
      </c>
      <c r="D81" s="2">
        <f t="shared" si="3"/>
        <v>2.4091666666666671</v>
      </c>
    </row>
    <row r="82" spans="1:4" x14ac:dyDescent="0.2">
      <c r="A82" s="2" t="s">
        <v>121</v>
      </c>
      <c r="B82" s="2">
        <v>6.5000000000000002E-2</v>
      </c>
      <c r="C82" s="3">
        <f t="shared" si="2"/>
        <v>28.416666666666668</v>
      </c>
      <c r="D82" s="2">
        <f t="shared" si="3"/>
        <v>1.8470833333333334</v>
      </c>
    </row>
    <row r="83" spans="1:4" x14ac:dyDescent="0.2">
      <c r="A83" s="2" t="s">
        <v>122</v>
      </c>
      <c r="B83" s="2">
        <v>6.25E-2</v>
      </c>
      <c r="C83" s="3">
        <f t="shared" si="2"/>
        <v>34.416666666666686</v>
      </c>
      <c r="D83" s="2">
        <f t="shared" si="3"/>
        <v>2.1510416666666679</v>
      </c>
    </row>
    <row r="84" spans="1:4" x14ac:dyDescent="0.2">
      <c r="A84" s="2" t="s">
        <v>123</v>
      </c>
      <c r="B84" s="2">
        <v>0.06</v>
      </c>
      <c r="C84" s="3">
        <f t="shared" si="2"/>
        <v>27.416666666666668</v>
      </c>
      <c r="D84" s="2">
        <f t="shared" si="3"/>
        <v>1.645</v>
      </c>
    </row>
    <row r="85" spans="1:4" x14ac:dyDescent="0.2">
      <c r="A85" s="2" t="s">
        <v>124</v>
      </c>
      <c r="B85" s="2">
        <v>5.7500000000000002E-2</v>
      </c>
      <c r="C85" s="3">
        <f t="shared" si="2"/>
        <v>37.416666666666671</v>
      </c>
      <c r="D85" s="2">
        <f t="shared" si="3"/>
        <v>2.1514583333333337</v>
      </c>
    </row>
    <row r="86" spans="1:4" x14ac:dyDescent="0.2">
      <c r="A86" s="2" t="s">
        <v>125</v>
      </c>
      <c r="B86" s="2">
        <v>5.5E-2</v>
      </c>
      <c r="C86" s="3">
        <f t="shared" si="2"/>
        <v>27.416666666666668</v>
      </c>
      <c r="D86" s="2">
        <f t="shared" si="3"/>
        <v>1.5079166666666668</v>
      </c>
    </row>
    <row r="87" spans="1:4" x14ac:dyDescent="0.2">
      <c r="A87" s="2" t="s">
        <v>126</v>
      </c>
      <c r="B87" s="2">
        <v>5.2499999999999998E-2</v>
      </c>
      <c r="C87" s="3">
        <f t="shared" si="2"/>
        <v>215.91666666666666</v>
      </c>
      <c r="D87" s="2">
        <f t="shared" si="3"/>
        <v>11.335624999999999</v>
      </c>
    </row>
    <row r="88" spans="1:4" x14ac:dyDescent="0.2">
      <c r="A88" s="2" t="s">
        <v>127</v>
      </c>
      <c r="B88" s="2">
        <v>5.5E-2</v>
      </c>
      <c r="C88" s="3">
        <f t="shared" si="2"/>
        <v>21.416666666666668</v>
      </c>
      <c r="D88" s="2">
        <f t="shared" si="3"/>
        <v>1.1779166666666667</v>
      </c>
    </row>
    <row r="89" spans="1:4" x14ac:dyDescent="0.2">
      <c r="A89" s="2" t="s">
        <v>128</v>
      </c>
      <c r="B89" s="2">
        <v>5.7500000000000002E-2</v>
      </c>
      <c r="C89" s="3">
        <f t="shared" si="2"/>
        <v>34.416666666666686</v>
      </c>
      <c r="D89" s="2">
        <f t="shared" si="3"/>
        <v>1.9789583333333345</v>
      </c>
    </row>
    <row r="90" spans="1:4" x14ac:dyDescent="0.2">
      <c r="A90" s="2" t="s">
        <v>129</v>
      </c>
      <c r="B90" s="2">
        <v>0.06</v>
      </c>
      <c r="C90" s="3">
        <f t="shared" si="2"/>
        <v>309.16666666666669</v>
      </c>
      <c r="D90" s="2">
        <f t="shared" si="3"/>
        <v>18.55</v>
      </c>
    </row>
    <row r="91" spans="1:4" x14ac:dyDescent="0.2">
      <c r="A91" s="2" t="s">
        <v>130</v>
      </c>
      <c r="B91" s="2">
        <v>6.5000000000000002E-2</v>
      </c>
      <c r="C91" s="3">
        <f t="shared" si="2"/>
        <v>21.416666666666668</v>
      </c>
      <c r="D91" s="2">
        <f t="shared" si="3"/>
        <v>1.3920833333333336</v>
      </c>
    </row>
    <row r="92" spans="1:4" x14ac:dyDescent="0.2">
      <c r="A92" s="2" t="s">
        <v>131</v>
      </c>
      <c r="B92" s="2">
        <v>7.0000000000000007E-2</v>
      </c>
      <c r="C92" s="3">
        <f t="shared" si="2"/>
        <v>251.33333333333331</v>
      </c>
      <c r="D92" s="2">
        <f t="shared" si="3"/>
        <v>17.593333333333334</v>
      </c>
    </row>
    <row r="93" spans="1:4" x14ac:dyDescent="0.2">
      <c r="A93" s="2" t="s">
        <v>132</v>
      </c>
      <c r="B93" s="2">
        <v>6.7500000000000004E-2</v>
      </c>
      <c r="C93" s="3">
        <f t="shared" si="2"/>
        <v>27.416666666666668</v>
      </c>
      <c r="D93" s="2">
        <f t="shared" si="3"/>
        <v>1.8506250000000002</v>
      </c>
    </row>
    <row r="94" spans="1:4" x14ac:dyDescent="0.2">
      <c r="A94" s="2" t="s">
        <v>133</v>
      </c>
      <c r="B94" s="2">
        <v>6.5000000000000002E-2</v>
      </c>
      <c r="C94" s="3">
        <f t="shared" si="2"/>
        <v>35.416666666666671</v>
      </c>
      <c r="D94" s="2">
        <f t="shared" si="3"/>
        <v>2.3020833333333339</v>
      </c>
    </row>
    <row r="95" spans="1:4" x14ac:dyDescent="0.2">
      <c r="A95" s="2" t="s">
        <v>134</v>
      </c>
      <c r="B95" s="2">
        <v>6.25E-2</v>
      </c>
      <c r="C95" s="3">
        <f t="shared" si="2"/>
        <v>27.416666666666668</v>
      </c>
      <c r="D95" s="2">
        <f t="shared" si="3"/>
        <v>1.7135416666666667</v>
      </c>
    </row>
    <row r="96" spans="1:4" x14ac:dyDescent="0.2">
      <c r="A96" s="2" t="s">
        <v>135</v>
      </c>
      <c r="B96" s="2">
        <v>0.06</v>
      </c>
      <c r="C96" s="3">
        <f t="shared" si="2"/>
        <v>21.416666666666668</v>
      </c>
      <c r="D96" s="2">
        <f t="shared" si="3"/>
        <v>1.2849999999999999</v>
      </c>
    </row>
    <row r="97" spans="1:4" x14ac:dyDescent="0.2">
      <c r="A97" s="2" t="s">
        <v>136</v>
      </c>
      <c r="B97" s="2">
        <v>5.7500000000000002E-2</v>
      </c>
      <c r="C97" s="3">
        <f t="shared" si="2"/>
        <v>41.416666666666686</v>
      </c>
      <c r="D97" s="2">
        <f t="shared" si="3"/>
        <v>2.3814583333333346</v>
      </c>
    </row>
    <row r="98" spans="1:4" x14ac:dyDescent="0.2">
      <c r="A98" s="2" t="s">
        <v>137</v>
      </c>
      <c r="B98" s="2">
        <v>5.5E-2</v>
      </c>
      <c r="C98" s="3">
        <f t="shared" si="2"/>
        <v>27.416666666666668</v>
      </c>
      <c r="D98" s="2">
        <f t="shared" si="3"/>
        <v>1.5079166666666668</v>
      </c>
    </row>
    <row r="99" spans="1:4" x14ac:dyDescent="0.2">
      <c r="A99" s="2" t="s">
        <v>138</v>
      </c>
      <c r="B99" s="2">
        <v>5.2499999999999998E-2</v>
      </c>
      <c r="C99" s="3">
        <f t="shared" si="2"/>
        <v>30.416666666666668</v>
      </c>
      <c r="D99" s="2">
        <f t="shared" si="3"/>
        <v>1.596875</v>
      </c>
    </row>
    <row r="100" spans="1:4" x14ac:dyDescent="0.2">
      <c r="A100" s="2" t="s">
        <v>139</v>
      </c>
      <c r="B100" s="2">
        <v>0.05</v>
      </c>
      <c r="C100" s="3">
        <f t="shared" si="2"/>
        <v>27.416666666666668</v>
      </c>
      <c r="D100" s="2">
        <f t="shared" si="3"/>
        <v>1.3708333333333336</v>
      </c>
    </row>
    <row r="101" spans="1:4" x14ac:dyDescent="0.2">
      <c r="A101" s="2" t="s">
        <v>140</v>
      </c>
      <c r="B101" s="2">
        <v>4.7500000000000001E-2</v>
      </c>
      <c r="C101" s="3">
        <f t="shared" si="2"/>
        <v>35.416666666666671</v>
      </c>
      <c r="D101" s="2">
        <f t="shared" si="3"/>
        <v>1.682291666666667</v>
      </c>
    </row>
    <row r="102" spans="1:4" x14ac:dyDescent="0.2">
      <c r="A102" s="2" t="s">
        <v>141</v>
      </c>
      <c r="B102" s="2">
        <v>4.4999999999999998E-2</v>
      </c>
      <c r="C102" s="3">
        <f t="shared" si="2"/>
        <v>27.416666666666668</v>
      </c>
      <c r="D102" s="2">
        <f t="shared" si="3"/>
        <v>1.2337499999999999</v>
      </c>
    </row>
    <row r="103" spans="1:4" x14ac:dyDescent="0.2">
      <c r="A103" s="2" t="s">
        <v>142</v>
      </c>
      <c r="B103" s="2">
        <v>4.2500000000000003E-2</v>
      </c>
      <c r="C103" s="3">
        <f t="shared" si="2"/>
        <v>28.416666666666668</v>
      </c>
      <c r="D103" s="2">
        <f t="shared" si="3"/>
        <v>1.2077083333333334</v>
      </c>
    </row>
    <row r="104" spans="1:4" x14ac:dyDescent="0.2">
      <c r="A104" s="2" t="s">
        <v>143</v>
      </c>
      <c r="B104" s="2">
        <v>0.04</v>
      </c>
      <c r="C104" s="3">
        <f t="shared" si="2"/>
        <v>34.416666666666671</v>
      </c>
      <c r="D104" s="2">
        <f t="shared" si="3"/>
        <v>1.3766666666666669</v>
      </c>
    </row>
    <row r="105" spans="1:4" x14ac:dyDescent="0.2">
      <c r="A105" s="2" t="s">
        <v>144</v>
      </c>
      <c r="B105" s="2">
        <v>3.7999999999999999E-2</v>
      </c>
      <c r="C105" s="3">
        <f t="shared" si="2"/>
        <v>27.416666666666668</v>
      </c>
      <c r="D105" s="2">
        <f t="shared" si="3"/>
        <v>1.0418333333333334</v>
      </c>
    </row>
    <row r="106" spans="1:4" x14ac:dyDescent="0.2">
      <c r="A106" s="2" t="s">
        <v>145</v>
      </c>
      <c r="B106" s="2">
        <v>3.6000000000000004E-2</v>
      </c>
      <c r="C106" s="3">
        <f t="shared" si="2"/>
        <v>35.416666666666671</v>
      </c>
      <c r="D106" s="2">
        <f t="shared" si="3"/>
        <v>1.2750000000000004</v>
      </c>
    </row>
    <row r="107" spans="1:4" x14ac:dyDescent="0.2">
      <c r="A107" s="2" t="s">
        <v>146</v>
      </c>
      <c r="B107" s="2">
        <v>3.4000000000000002E-2</v>
      </c>
      <c r="C107" s="3">
        <f t="shared" si="2"/>
        <v>27.416666666666668</v>
      </c>
      <c r="D107" s="2">
        <f t="shared" si="3"/>
        <v>0.93216666666666681</v>
      </c>
    </row>
    <row r="108" spans="1:4" x14ac:dyDescent="0.2">
      <c r="A108" s="2" t="s">
        <v>147</v>
      </c>
      <c r="B108" s="2">
        <v>3.2000000000000001E-2</v>
      </c>
      <c r="C108" s="3">
        <f t="shared" si="2"/>
        <v>21.416666666666668</v>
      </c>
      <c r="D108" s="2">
        <f t="shared" si="3"/>
        <v>0.68533333333333335</v>
      </c>
    </row>
    <row r="109" spans="1:4" x14ac:dyDescent="0.2">
      <c r="A109" s="2" t="s">
        <v>148</v>
      </c>
      <c r="B109" s="2">
        <v>0.03</v>
      </c>
      <c r="C109" s="3">
        <f t="shared" si="2"/>
        <v>34.416666666666686</v>
      </c>
      <c r="D109" s="2">
        <f t="shared" si="3"/>
        <v>1.0325000000000006</v>
      </c>
    </row>
    <row r="110" spans="1:4" x14ac:dyDescent="0.2">
      <c r="A110" s="2" t="s">
        <v>149</v>
      </c>
      <c r="B110" s="2">
        <v>2.8500000000000001E-2</v>
      </c>
      <c r="C110" s="3">
        <f t="shared" si="2"/>
        <v>1</v>
      </c>
      <c r="D110" s="2">
        <f t="shared" si="3"/>
        <v>2.8500000000000001E-2</v>
      </c>
    </row>
    <row r="111" spans="1:4" x14ac:dyDescent="0.2">
      <c r="A111" s="4">
        <v>41662.000694444447</v>
      </c>
      <c r="D111" s="2">
        <f>SUM(D2:D110)/SUM(C2:C110)</f>
        <v>0.13519107533527577</v>
      </c>
    </row>
  </sheetData>
  <pageMargins left="0.75" right="0.75" top="1" bottom="1" header="0.5" footer="0.5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Árak</vt:lpstr>
      <vt:lpstr>Paksi O&amp;M</vt:lpstr>
      <vt:lpstr>MNB_alapkamat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kosa.peter@greenergy.hu</dc:creator>
  <cp:lastModifiedBy>Kósa_Péter</cp:lastModifiedBy>
  <cp:lastPrinted>2014-01-30T15:38:24Z</cp:lastPrinted>
  <dcterms:created xsi:type="dcterms:W3CDTF">2014-01-28T13:04:00Z</dcterms:created>
  <dcterms:modified xsi:type="dcterms:W3CDTF">2014-02-06T09:57:32Z</dcterms:modified>
</cp:coreProperties>
</file>